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tania.deleon\Desktop\LUCY\PORTAL TRANSPARENCIA\OCTUBRE\"/>
    </mc:Choice>
  </mc:AlternateContent>
  <bookViews>
    <workbookView xWindow="0" yWindow="0" windowWidth="20400" windowHeight="7620"/>
  </bookViews>
  <sheets>
    <sheet name="EMPLEADOS" sheetId="3" r:id="rId1"/>
    <sheet name="Hoja1" sheetId="12" r:id="rId2"/>
    <sheet name="Hoja2" sheetId="13" r:id="rId3"/>
    <sheet name="AJUSTES DESC." sheetId="11" state="hidden" r:id="rId4"/>
  </sheets>
  <definedNames>
    <definedName name="_xlnm.Print_Area" localSheetId="3">'AJUSTES DESC.'!$A$1:$P$484</definedName>
    <definedName name="_xlnm.Print_Area" localSheetId="0">EMPLEADOS!$A$1:$N$481</definedName>
    <definedName name="datos" localSheetId="3">#REF!</definedName>
    <definedName name="datos" localSheetId="0">#REF!</definedName>
    <definedName name="datos">#REF!</definedName>
    <definedName name="INSPE" localSheetId="3">#REF!</definedName>
    <definedName name="INSPE" localSheetId="0">#REF!</definedName>
    <definedName name="INSPE">#REF!</definedName>
    <definedName name="_xlnm.Print_Titles" localSheetId="3">'AJUSTES DESC.'!$9:$11</definedName>
    <definedName name="_xlnm.Print_Titles" localSheetId="0">EMPLEADOS!$9:$11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3" l="1"/>
  <c r="F28" i="13"/>
  <c r="C20" i="13" l="1"/>
  <c r="D20" i="13"/>
  <c r="E20" i="13"/>
  <c r="G20" i="13"/>
  <c r="H20" i="13"/>
  <c r="I20" i="13"/>
  <c r="J20" i="13"/>
  <c r="K20" i="13"/>
  <c r="B20" i="13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4" i="12"/>
  <c r="B12" i="12"/>
  <c r="B11" i="12"/>
  <c r="J268" i="3" l="1"/>
  <c r="K268" i="3"/>
  <c r="L268" i="3"/>
  <c r="F268" i="3"/>
  <c r="I248" i="3" l="1"/>
  <c r="I316" i="3" l="1"/>
  <c r="I244" i="3"/>
  <c r="I236" i="3"/>
  <c r="I235" i="3"/>
  <c r="I234" i="3"/>
  <c r="I229" i="3"/>
  <c r="I247" i="3"/>
  <c r="K44" i="3" l="1"/>
  <c r="F293" i="3" l="1"/>
  <c r="F385" i="3"/>
  <c r="G385" i="3"/>
  <c r="H385" i="3"/>
  <c r="J385" i="3"/>
  <c r="K385" i="3"/>
  <c r="L385" i="3"/>
  <c r="E385" i="3"/>
  <c r="M383" i="3"/>
  <c r="I383" i="3"/>
  <c r="G293" i="3"/>
  <c r="H293" i="3"/>
  <c r="J293" i="3"/>
  <c r="K293" i="3"/>
  <c r="L293" i="3"/>
  <c r="E293" i="3"/>
  <c r="F426" i="3"/>
  <c r="F299" i="3"/>
  <c r="G299" i="3"/>
  <c r="H299" i="3"/>
  <c r="J299" i="3"/>
  <c r="K299" i="3"/>
  <c r="L299" i="3"/>
  <c r="E299" i="3"/>
  <c r="F326" i="3"/>
  <c r="J326" i="3"/>
  <c r="K326" i="3"/>
  <c r="L326" i="3"/>
  <c r="M384" i="3"/>
  <c r="I384" i="3"/>
  <c r="E326" i="3"/>
  <c r="M325" i="3"/>
  <c r="N325" i="3" s="1"/>
  <c r="I325" i="3"/>
  <c r="M324" i="3"/>
  <c r="N324" i="3" s="1"/>
  <c r="I324" i="3"/>
  <c r="M323" i="3"/>
  <c r="N323" i="3" s="1"/>
  <c r="I323" i="3"/>
  <c r="M322" i="3"/>
  <c r="N322" i="3" s="1"/>
  <c r="I322" i="3"/>
  <c r="M321" i="3"/>
  <c r="N321" i="3" s="1"/>
  <c r="I321" i="3"/>
  <c r="M320" i="3"/>
  <c r="N320" i="3" s="1"/>
  <c r="I320" i="3"/>
  <c r="M319" i="3"/>
  <c r="N319" i="3" s="1"/>
  <c r="I319" i="3"/>
  <c r="M318" i="3"/>
  <c r="N318" i="3" s="1"/>
  <c r="I318" i="3"/>
  <c r="M317" i="3"/>
  <c r="N317" i="3" s="1"/>
  <c r="I317" i="3"/>
  <c r="M316" i="3"/>
  <c r="N316" i="3" s="1"/>
  <c r="H315" i="3"/>
  <c r="H326" i="3" s="1"/>
  <c r="G315" i="3"/>
  <c r="G326" i="3" s="1"/>
  <c r="M314" i="3"/>
  <c r="I314" i="3"/>
  <c r="F283" i="3"/>
  <c r="G283" i="3"/>
  <c r="H283" i="3"/>
  <c r="J283" i="3"/>
  <c r="K283" i="3"/>
  <c r="L283" i="3"/>
  <c r="E283" i="3"/>
  <c r="F276" i="3"/>
  <c r="G276" i="3"/>
  <c r="H276" i="3"/>
  <c r="J276" i="3"/>
  <c r="K276" i="3"/>
  <c r="L276" i="3"/>
  <c r="E276" i="3"/>
  <c r="E268" i="3"/>
  <c r="F249" i="3"/>
  <c r="G249" i="3"/>
  <c r="H249" i="3"/>
  <c r="J249" i="3"/>
  <c r="K249" i="3"/>
  <c r="L249" i="3"/>
  <c r="E249" i="3"/>
  <c r="F241" i="3"/>
  <c r="G241" i="3"/>
  <c r="H241" i="3"/>
  <c r="J241" i="3"/>
  <c r="K241" i="3"/>
  <c r="L241" i="3"/>
  <c r="E241" i="3"/>
  <c r="F231" i="3"/>
  <c r="G231" i="3"/>
  <c r="H231" i="3"/>
  <c r="J231" i="3"/>
  <c r="K231" i="3"/>
  <c r="L231" i="3"/>
  <c r="E231" i="3"/>
  <c r="F224" i="3"/>
  <c r="J224" i="3"/>
  <c r="K224" i="3"/>
  <c r="L224" i="3"/>
  <c r="E224" i="3"/>
  <c r="F199" i="3"/>
  <c r="G199" i="3"/>
  <c r="H199" i="3"/>
  <c r="J199" i="3"/>
  <c r="K199" i="3"/>
  <c r="L199" i="3"/>
  <c r="E199" i="3"/>
  <c r="F187" i="3"/>
  <c r="G187" i="3"/>
  <c r="H187" i="3"/>
  <c r="J187" i="3"/>
  <c r="K187" i="3"/>
  <c r="L187" i="3"/>
  <c r="E187" i="3"/>
  <c r="F109" i="3"/>
  <c r="J109" i="3"/>
  <c r="K109" i="3"/>
  <c r="L109" i="3"/>
  <c r="E109" i="3"/>
  <c r="F77" i="3"/>
  <c r="G77" i="3"/>
  <c r="H77" i="3"/>
  <c r="J77" i="3"/>
  <c r="K77" i="3"/>
  <c r="L77" i="3"/>
  <c r="E77" i="3"/>
  <c r="F64" i="3"/>
  <c r="G64" i="3"/>
  <c r="H64" i="3"/>
  <c r="J64" i="3"/>
  <c r="K64" i="3"/>
  <c r="L64" i="3"/>
  <c r="E64" i="3"/>
  <c r="M385" i="3" l="1"/>
  <c r="I385" i="3"/>
  <c r="N383" i="3"/>
  <c r="M315" i="3"/>
  <c r="N315" i="3" s="1"/>
  <c r="N384" i="3"/>
  <c r="N314" i="3"/>
  <c r="I315" i="3"/>
  <c r="I326" i="3" s="1"/>
  <c r="F181" i="3"/>
  <c r="G181" i="3"/>
  <c r="H181" i="3"/>
  <c r="J181" i="3"/>
  <c r="K181" i="3"/>
  <c r="L181" i="3"/>
  <c r="E181" i="3"/>
  <c r="F53" i="3"/>
  <c r="G53" i="3"/>
  <c r="H53" i="3"/>
  <c r="J53" i="3"/>
  <c r="K53" i="3"/>
  <c r="L53" i="3"/>
  <c r="E53" i="3"/>
  <c r="F38" i="3"/>
  <c r="G38" i="3"/>
  <c r="H38" i="3"/>
  <c r="J38" i="3"/>
  <c r="K38" i="3"/>
  <c r="L38" i="3"/>
  <c r="E38" i="3"/>
  <c r="F24" i="3"/>
  <c r="G24" i="3"/>
  <c r="H24" i="3"/>
  <c r="J24" i="3"/>
  <c r="K24" i="3"/>
  <c r="L24" i="3"/>
  <c r="E24" i="3"/>
  <c r="N385" i="3" l="1"/>
  <c r="C39" i="12" s="1"/>
  <c r="M326" i="3"/>
  <c r="N326" i="3"/>
  <c r="C31" i="12" s="1"/>
  <c r="M433" i="3"/>
  <c r="N433" i="3" s="1"/>
  <c r="I433" i="3"/>
  <c r="M465" i="3"/>
  <c r="N465" i="3" s="1"/>
  <c r="I465" i="3"/>
  <c r="M464" i="3"/>
  <c r="N464" i="3" s="1"/>
  <c r="I464" i="3"/>
  <c r="M406" i="3"/>
  <c r="N406" i="3" s="1"/>
  <c r="I406" i="3"/>
  <c r="M374" i="3"/>
  <c r="N374" i="3" s="1"/>
  <c r="I374" i="3"/>
  <c r="M364" i="3"/>
  <c r="N364" i="3" s="1"/>
  <c r="I364" i="3"/>
  <c r="M363" i="3"/>
  <c r="N363" i="3" s="1"/>
  <c r="I363" i="3"/>
  <c r="M282" i="3"/>
  <c r="N282" i="3" s="1"/>
  <c r="I282" i="3"/>
  <c r="M280" i="3"/>
  <c r="N280" i="3" s="1"/>
  <c r="I280" i="3"/>
  <c r="M274" i="3"/>
  <c r="N274" i="3" s="1"/>
  <c r="I274" i="3"/>
  <c r="M266" i="3"/>
  <c r="N266" i="3" s="1"/>
  <c r="I266" i="3"/>
  <c r="M260" i="3"/>
  <c r="N260" i="3" s="1"/>
  <c r="I260" i="3"/>
  <c r="M264" i="3"/>
  <c r="N264" i="3" s="1"/>
  <c r="I264" i="3"/>
  <c r="M245" i="3"/>
  <c r="N245" i="3" s="1"/>
  <c r="I245" i="3"/>
  <c r="M229" i="3" l="1"/>
  <c r="N229" i="3" s="1"/>
  <c r="M222" i="3"/>
  <c r="N222" i="3" s="1"/>
  <c r="I222" i="3"/>
  <c r="M221" i="3"/>
  <c r="N221" i="3" s="1"/>
  <c r="I221" i="3"/>
  <c r="M218" i="3"/>
  <c r="N218" i="3" s="1"/>
  <c r="I218" i="3"/>
  <c r="M213" i="3"/>
  <c r="N213" i="3" s="1"/>
  <c r="I213" i="3"/>
  <c r="M212" i="3"/>
  <c r="N212" i="3" s="1"/>
  <c r="I212" i="3"/>
  <c r="M210" i="3"/>
  <c r="N210" i="3" s="1"/>
  <c r="I210" i="3"/>
  <c r="M207" i="3"/>
  <c r="N207" i="3" s="1"/>
  <c r="I207" i="3"/>
  <c r="M206" i="3"/>
  <c r="N206" i="3" s="1"/>
  <c r="I206" i="3"/>
  <c r="M196" i="3"/>
  <c r="N196" i="3" s="1"/>
  <c r="I196" i="3"/>
  <c r="M192" i="3"/>
  <c r="N192" i="3" s="1"/>
  <c r="I192" i="3"/>
  <c r="M191" i="3"/>
  <c r="N191" i="3" s="1"/>
  <c r="I191" i="3"/>
  <c r="M174" i="3"/>
  <c r="N174" i="3" s="1"/>
  <c r="I174" i="3"/>
  <c r="M159" i="3"/>
  <c r="N159" i="3" s="1"/>
  <c r="I159" i="3"/>
  <c r="M157" i="3"/>
  <c r="N157" i="3" s="1"/>
  <c r="I157" i="3"/>
  <c r="M155" i="3"/>
  <c r="N155" i="3" s="1"/>
  <c r="I155" i="3"/>
  <c r="M145" i="3"/>
  <c r="N145" i="3" s="1"/>
  <c r="I145" i="3"/>
  <c r="M141" i="3"/>
  <c r="N141" i="3" s="1"/>
  <c r="I141" i="3"/>
  <c r="M140" i="3"/>
  <c r="N140" i="3" s="1"/>
  <c r="I140" i="3"/>
  <c r="M137" i="3"/>
  <c r="N137" i="3" s="1"/>
  <c r="I137" i="3"/>
  <c r="M135" i="3"/>
  <c r="N135" i="3" s="1"/>
  <c r="I135" i="3"/>
  <c r="M133" i="3"/>
  <c r="N133" i="3" s="1"/>
  <c r="I133" i="3"/>
  <c r="M127" i="3"/>
  <c r="N127" i="3" s="1"/>
  <c r="I127" i="3"/>
  <c r="M124" i="3"/>
  <c r="N124" i="3" s="1"/>
  <c r="I124" i="3"/>
  <c r="M116" i="3"/>
  <c r="N116" i="3" s="1"/>
  <c r="I116" i="3"/>
  <c r="M100" i="3"/>
  <c r="N100" i="3" s="1"/>
  <c r="I100" i="3"/>
  <c r="M90" i="3"/>
  <c r="N90" i="3" s="1"/>
  <c r="I90" i="3"/>
  <c r="M89" i="3"/>
  <c r="N89" i="3" s="1"/>
  <c r="I89" i="3"/>
  <c r="M87" i="3"/>
  <c r="N87" i="3" s="1"/>
  <c r="I87" i="3"/>
  <c r="M84" i="3"/>
  <c r="N84" i="3" s="1"/>
  <c r="I84" i="3"/>
  <c r="M83" i="3"/>
  <c r="N83" i="3" s="1"/>
  <c r="I83" i="3"/>
  <c r="M61" i="3"/>
  <c r="N61" i="3" s="1"/>
  <c r="I61" i="3"/>
  <c r="M45" i="3"/>
  <c r="N45" i="3" s="1"/>
  <c r="I45" i="3"/>
  <c r="M47" i="3"/>
  <c r="N47" i="3" s="1"/>
  <c r="I47" i="3"/>
  <c r="M44" i="3"/>
  <c r="N44" i="3" s="1"/>
  <c r="I44" i="3"/>
  <c r="M34" i="3"/>
  <c r="N34" i="3" s="1"/>
  <c r="I34" i="3"/>
  <c r="M30" i="3"/>
  <c r="N30" i="3" s="1"/>
  <c r="I30" i="3"/>
  <c r="L469" i="11"/>
  <c r="K469" i="11"/>
  <c r="J469" i="11"/>
  <c r="H469" i="11"/>
  <c r="G469" i="11"/>
  <c r="F469" i="11"/>
  <c r="E469" i="11"/>
  <c r="M468" i="11"/>
  <c r="M469" i="11" s="1"/>
  <c r="I468" i="11"/>
  <c r="M467" i="11"/>
  <c r="N467" i="11" s="1"/>
  <c r="I467" i="11"/>
  <c r="I469" i="11" s="1"/>
  <c r="L464" i="11"/>
  <c r="K464" i="11"/>
  <c r="J464" i="11"/>
  <c r="H464" i="11"/>
  <c r="G464" i="11"/>
  <c r="F464" i="11"/>
  <c r="E464" i="11"/>
  <c r="M463" i="11"/>
  <c r="M464" i="11" s="1"/>
  <c r="I463" i="11"/>
  <c r="I464" i="11" s="1"/>
  <c r="L460" i="11"/>
  <c r="K460" i="11"/>
  <c r="J460" i="11"/>
  <c r="H460" i="11"/>
  <c r="G460" i="11"/>
  <c r="F460" i="11"/>
  <c r="E460" i="11"/>
  <c r="M459" i="11"/>
  <c r="N459" i="11" s="1"/>
  <c r="I459" i="11"/>
  <c r="M458" i="11"/>
  <c r="N458" i="11" s="1"/>
  <c r="I458" i="11"/>
  <c r="M457" i="11"/>
  <c r="N457" i="11" s="1"/>
  <c r="I457" i="11"/>
  <c r="I460" i="11" s="1"/>
  <c r="L454" i="11"/>
  <c r="K454" i="11"/>
  <c r="J454" i="11"/>
  <c r="H454" i="11"/>
  <c r="G454" i="11"/>
  <c r="F454" i="11"/>
  <c r="E454" i="11"/>
  <c r="M453" i="11"/>
  <c r="M454" i="11" s="1"/>
  <c r="I453" i="11"/>
  <c r="I454" i="11" s="1"/>
  <c r="L450" i="11"/>
  <c r="K450" i="11"/>
  <c r="J450" i="11"/>
  <c r="H450" i="11"/>
  <c r="G450" i="11"/>
  <c r="F450" i="11"/>
  <c r="E450" i="11"/>
  <c r="M449" i="11"/>
  <c r="N449" i="11" s="1"/>
  <c r="I449" i="11"/>
  <c r="M448" i="11"/>
  <c r="N448" i="11" s="1"/>
  <c r="I448" i="11"/>
  <c r="M447" i="11"/>
  <c r="N447" i="11" s="1"/>
  <c r="I447" i="11"/>
  <c r="N446" i="11"/>
  <c r="M446" i="11"/>
  <c r="M450" i="11" s="1"/>
  <c r="I446" i="11"/>
  <c r="I450" i="11" s="1"/>
  <c r="L443" i="11"/>
  <c r="K443" i="11"/>
  <c r="J443" i="11"/>
  <c r="I443" i="11"/>
  <c r="H443" i="11"/>
  <c r="G443" i="11"/>
  <c r="F443" i="11"/>
  <c r="E443" i="11"/>
  <c r="M442" i="11"/>
  <c r="N442" i="11" s="1"/>
  <c r="I442" i="11"/>
  <c r="N441" i="11"/>
  <c r="N443" i="11" s="1"/>
  <c r="M441" i="11"/>
  <c r="M443" i="11" s="1"/>
  <c r="I441" i="11"/>
  <c r="L438" i="11"/>
  <c r="K438" i="11"/>
  <c r="J438" i="11"/>
  <c r="I438" i="11"/>
  <c r="H438" i="11"/>
  <c r="G438" i="11"/>
  <c r="F438" i="11"/>
  <c r="E438" i="11"/>
  <c r="M437" i="11"/>
  <c r="N437" i="11" s="1"/>
  <c r="I437" i="11"/>
  <c r="N436" i="11"/>
  <c r="M436" i="11"/>
  <c r="M438" i="11" s="1"/>
  <c r="I436" i="11"/>
  <c r="L433" i="11"/>
  <c r="K433" i="11"/>
  <c r="J433" i="11"/>
  <c r="I433" i="11"/>
  <c r="H433" i="11"/>
  <c r="G433" i="11"/>
  <c r="F433" i="11"/>
  <c r="E433" i="11"/>
  <c r="M432" i="11"/>
  <c r="M433" i="11" s="1"/>
  <c r="I432" i="11"/>
  <c r="L429" i="11"/>
  <c r="K429" i="11"/>
  <c r="J429" i="11"/>
  <c r="H429" i="11"/>
  <c r="G429" i="11"/>
  <c r="F429" i="11"/>
  <c r="E429" i="11"/>
  <c r="M428" i="11"/>
  <c r="N428" i="11" s="1"/>
  <c r="I428" i="11"/>
  <c r="M427" i="11"/>
  <c r="N427" i="11" s="1"/>
  <c r="I427" i="11"/>
  <c r="N426" i="11"/>
  <c r="M426" i="11"/>
  <c r="M429" i="11" s="1"/>
  <c r="I426" i="11"/>
  <c r="N425" i="11"/>
  <c r="M425" i="11"/>
  <c r="I425" i="11"/>
  <c r="I429" i="11" s="1"/>
  <c r="L422" i="11"/>
  <c r="K422" i="11"/>
  <c r="J422" i="11"/>
  <c r="H422" i="11"/>
  <c r="G422" i="11"/>
  <c r="F422" i="11"/>
  <c r="E422" i="11"/>
  <c r="N421" i="11"/>
  <c r="M421" i="11"/>
  <c r="I421" i="11"/>
  <c r="N420" i="11"/>
  <c r="M420" i="11"/>
  <c r="I420" i="11"/>
  <c r="M419" i="11"/>
  <c r="M422" i="11" s="1"/>
  <c r="I419" i="11"/>
  <c r="I422" i="11" s="1"/>
  <c r="L416" i="11"/>
  <c r="K416" i="11"/>
  <c r="J416" i="11"/>
  <c r="H416" i="11"/>
  <c r="G416" i="11"/>
  <c r="F416" i="11"/>
  <c r="E416" i="11"/>
  <c r="N415" i="11"/>
  <c r="M415" i="11"/>
  <c r="I415" i="11"/>
  <c r="M414" i="11"/>
  <c r="N414" i="11" s="1"/>
  <c r="I414" i="11"/>
  <c r="N413" i="11"/>
  <c r="M413" i="11"/>
  <c r="I413" i="11"/>
  <c r="M412" i="11"/>
  <c r="N412" i="11" s="1"/>
  <c r="I412" i="11"/>
  <c r="M411" i="11"/>
  <c r="N411" i="11" s="1"/>
  <c r="I411" i="11"/>
  <c r="M410" i="11"/>
  <c r="N410" i="11" s="1"/>
  <c r="I410" i="11"/>
  <c r="N409" i="11"/>
  <c r="M409" i="11"/>
  <c r="I409" i="11"/>
  <c r="N408" i="11"/>
  <c r="M408" i="11"/>
  <c r="I408" i="11"/>
  <c r="N407" i="11"/>
  <c r="M407" i="11"/>
  <c r="I407" i="11"/>
  <c r="M406" i="11"/>
  <c r="N406" i="11" s="1"/>
  <c r="I406" i="11"/>
  <c r="N405" i="11"/>
  <c r="M405" i="11"/>
  <c r="I405" i="11"/>
  <c r="M404" i="11"/>
  <c r="N404" i="11" s="1"/>
  <c r="I404" i="11"/>
  <c r="M403" i="11"/>
  <c r="N403" i="11" s="1"/>
  <c r="I403" i="11"/>
  <c r="M402" i="11"/>
  <c r="N402" i="11" s="1"/>
  <c r="I402" i="11"/>
  <c r="N401" i="11"/>
  <c r="M401" i="11"/>
  <c r="I401" i="11"/>
  <c r="N400" i="11"/>
  <c r="M400" i="11"/>
  <c r="I400" i="11"/>
  <c r="N399" i="11"/>
  <c r="M399" i="11"/>
  <c r="I399" i="11"/>
  <c r="M398" i="11"/>
  <c r="N398" i="11" s="1"/>
  <c r="I398" i="11"/>
  <c r="N397" i="11"/>
  <c r="M397" i="11"/>
  <c r="I397" i="11"/>
  <c r="M396" i="11"/>
  <c r="N396" i="11" s="1"/>
  <c r="N416" i="11" s="1"/>
  <c r="I396" i="11"/>
  <c r="I416" i="11" s="1"/>
  <c r="M393" i="11"/>
  <c r="L393" i="11"/>
  <c r="K393" i="11"/>
  <c r="J393" i="11"/>
  <c r="H393" i="11"/>
  <c r="G393" i="11"/>
  <c r="F393" i="11"/>
  <c r="E393" i="11"/>
  <c r="N392" i="11"/>
  <c r="M392" i="11"/>
  <c r="I392" i="11"/>
  <c r="M391" i="11"/>
  <c r="N391" i="11" s="1"/>
  <c r="N393" i="11" s="1"/>
  <c r="I391" i="11"/>
  <c r="I393" i="11" s="1"/>
  <c r="L388" i="11"/>
  <c r="K388" i="11"/>
  <c r="J388" i="11"/>
  <c r="H388" i="11"/>
  <c r="G388" i="11"/>
  <c r="F388" i="11"/>
  <c r="E388" i="11"/>
  <c r="N387" i="11"/>
  <c r="M387" i="11"/>
  <c r="I387" i="11"/>
  <c r="M386" i="11"/>
  <c r="N386" i="11" s="1"/>
  <c r="I386" i="11"/>
  <c r="M385" i="11"/>
  <c r="N385" i="11" s="1"/>
  <c r="N384" i="11"/>
  <c r="M384" i="11"/>
  <c r="I384" i="11"/>
  <c r="M383" i="11"/>
  <c r="N383" i="11" s="1"/>
  <c r="I383" i="11"/>
  <c r="M382" i="11"/>
  <c r="N382" i="11" s="1"/>
  <c r="I382" i="11"/>
  <c r="M381" i="11"/>
  <c r="N381" i="11" s="1"/>
  <c r="I381" i="11"/>
  <c r="N380" i="11"/>
  <c r="M380" i="11"/>
  <c r="I380" i="11"/>
  <c r="I388" i="11" s="1"/>
  <c r="L377" i="11"/>
  <c r="K377" i="11"/>
  <c r="J377" i="11"/>
  <c r="I377" i="11"/>
  <c r="H377" i="11"/>
  <c r="G377" i="11"/>
  <c r="F377" i="11"/>
  <c r="E377" i="11"/>
  <c r="M376" i="11"/>
  <c r="M377" i="11" s="1"/>
  <c r="I376" i="11"/>
  <c r="L373" i="11"/>
  <c r="K373" i="11"/>
  <c r="J373" i="11"/>
  <c r="H373" i="11"/>
  <c r="G373" i="11"/>
  <c r="F373" i="11"/>
  <c r="E373" i="11"/>
  <c r="M372" i="11"/>
  <c r="N372" i="11" s="1"/>
  <c r="I372" i="11"/>
  <c r="M371" i="11"/>
  <c r="N371" i="11" s="1"/>
  <c r="I371" i="11"/>
  <c r="N370" i="11"/>
  <c r="M370" i="11"/>
  <c r="I370" i="11"/>
  <c r="N369" i="11"/>
  <c r="N373" i="11" s="1"/>
  <c r="M369" i="11"/>
  <c r="M373" i="11" s="1"/>
  <c r="I369" i="11"/>
  <c r="I373" i="11" s="1"/>
  <c r="L366" i="11"/>
  <c r="K366" i="11"/>
  <c r="J366" i="11"/>
  <c r="I366" i="11"/>
  <c r="H366" i="11"/>
  <c r="G366" i="11"/>
  <c r="F366" i="11"/>
  <c r="E366" i="11"/>
  <c r="N365" i="11"/>
  <c r="M365" i="11"/>
  <c r="I365" i="11"/>
  <c r="N364" i="11"/>
  <c r="M364" i="11"/>
  <c r="I364" i="11"/>
  <c r="N363" i="11"/>
  <c r="N366" i="11" s="1"/>
  <c r="M363" i="11"/>
  <c r="M366" i="11" s="1"/>
  <c r="I363" i="11"/>
  <c r="L360" i="11"/>
  <c r="K360" i="11"/>
  <c r="J360" i="11"/>
  <c r="H360" i="11"/>
  <c r="G360" i="11"/>
  <c r="F360" i="11"/>
  <c r="E360" i="11"/>
  <c r="N359" i="11"/>
  <c r="M359" i="11"/>
  <c r="I359" i="11"/>
  <c r="N358" i="11"/>
  <c r="M358" i="11"/>
  <c r="I358" i="11"/>
  <c r="M357" i="11"/>
  <c r="N357" i="11" s="1"/>
  <c r="I357" i="11"/>
  <c r="N356" i="11"/>
  <c r="M356" i="11"/>
  <c r="I356" i="11"/>
  <c r="M355" i="11"/>
  <c r="N355" i="11" s="1"/>
  <c r="I355" i="11"/>
  <c r="M354" i="11"/>
  <c r="N354" i="11" s="1"/>
  <c r="I354" i="11"/>
  <c r="M353" i="11"/>
  <c r="N353" i="11" s="1"/>
  <c r="I353" i="11"/>
  <c r="N352" i="11"/>
  <c r="M352" i="11"/>
  <c r="I352" i="11"/>
  <c r="I360" i="11" s="1"/>
  <c r="L349" i="11"/>
  <c r="K349" i="11"/>
  <c r="J349" i="11"/>
  <c r="H349" i="11"/>
  <c r="G349" i="11"/>
  <c r="F349" i="11"/>
  <c r="E349" i="11"/>
  <c r="M348" i="11"/>
  <c r="N348" i="11" s="1"/>
  <c r="I348" i="11"/>
  <c r="N347" i="11"/>
  <c r="M347" i="11"/>
  <c r="I347" i="11"/>
  <c r="N346" i="11"/>
  <c r="M346" i="11"/>
  <c r="I346" i="11"/>
  <c r="N345" i="11"/>
  <c r="M345" i="11"/>
  <c r="I345" i="11"/>
  <c r="M344" i="11"/>
  <c r="N344" i="11" s="1"/>
  <c r="N349" i="11" s="1"/>
  <c r="I344" i="11"/>
  <c r="I349" i="11" s="1"/>
  <c r="L341" i="11"/>
  <c r="K341" i="11"/>
  <c r="J341" i="11"/>
  <c r="H341" i="11"/>
  <c r="G341" i="11"/>
  <c r="F341" i="11"/>
  <c r="E341" i="11"/>
  <c r="N340" i="11"/>
  <c r="M340" i="11"/>
  <c r="I340" i="11"/>
  <c r="M339" i="11"/>
  <c r="N339" i="11" s="1"/>
  <c r="I339" i="11"/>
  <c r="N338" i="11"/>
  <c r="M338" i="11"/>
  <c r="I338" i="11"/>
  <c r="M337" i="11"/>
  <c r="N337" i="11" s="1"/>
  <c r="N341" i="11" s="1"/>
  <c r="I337" i="11"/>
  <c r="I341" i="11" s="1"/>
  <c r="N334" i="11"/>
  <c r="M334" i="11"/>
  <c r="L334" i="11"/>
  <c r="K334" i="11"/>
  <c r="J334" i="11"/>
  <c r="H334" i="11"/>
  <c r="G334" i="11"/>
  <c r="F334" i="11"/>
  <c r="E334" i="11"/>
  <c r="N333" i="11"/>
  <c r="M333" i="11"/>
  <c r="I333" i="11"/>
  <c r="I334" i="11" s="1"/>
  <c r="L330" i="11"/>
  <c r="K330" i="11"/>
  <c r="J330" i="11"/>
  <c r="H330" i="11"/>
  <c r="G330" i="11"/>
  <c r="F330" i="11"/>
  <c r="E330" i="11"/>
  <c r="M329" i="11"/>
  <c r="M330" i="11" s="1"/>
  <c r="I329" i="11"/>
  <c r="N328" i="11"/>
  <c r="M328" i="11"/>
  <c r="I328" i="11"/>
  <c r="I330" i="11" s="1"/>
  <c r="L325" i="11"/>
  <c r="K325" i="11"/>
  <c r="J325" i="11"/>
  <c r="H325" i="11"/>
  <c r="G325" i="11"/>
  <c r="F325" i="11"/>
  <c r="E325" i="11"/>
  <c r="M324" i="11"/>
  <c r="N324" i="11" s="1"/>
  <c r="I324" i="11"/>
  <c r="N323" i="11"/>
  <c r="M323" i="11"/>
  <c r="I323" i="11"/>
  <c r="M322" i="11"/>
  <c r="N322" i="11" s="1"/>
  <c r="I322" i="11"/>
  <c r="N321" i="11"/>
  <c r="M321" i="11"/>
  <c r="M325" i="11" s="1"/>
  <c r="I321" i="11"/>
  <c r="I325" i="11" s="1"/>
  <c r="L318" i="11"/>
  <c r="K318" i="11"/>
  <c r="J318" i="11"/>
  <c r="I318" i="11"/>
  <c r="H318" i="11"/>
  <c r="G318" i="11"/>
  <c r="F318" i="11"/>
  <c r="E318" i="11"/>
  <c r="M316" i="11"/>
  <c r="N316" i="11" s="1"/>
  <c r="I316" i="11"/>
  <c r="M315" i="11"/>
  <c r="M318" i="11" s="1"/>
  <c r="I315" i="11"/>
  <c r="L312" i="11"/>
  <c r="K312" i="11"/>
  <c r="J312" i="11"/>
  <c r="H312" i="11"/>
  <c r="G312" i="11"/>
  <c r="F312" i="11"/>
  <c r="E312" i="11"/>
  <c r="M311" i="11"/>
  <c r="N311" i="11" s="1"/>
  <c r="I311" i="11"/>
  <c r="M310" i="11"/>
  <c r="N310" i="11" s="1"/>
  <c r="I310" i="11"/>
  <c r="M309" i="11"/>
  <c r="N309" i="11" s="1"/>
  <c r="I309" i="11"/>
  <c r="N308" i="11"/>
  <c r="M308" i="11"/>
  <c r="I308" i="11"/>
  <c r="N307" i="11"/>
  <c r="M307" i="11"/>
  <c r="I307" i="11"/>
  <c r="N306" i="11"/>
  <c r="M306" i="11"/>
  <c r="I306" i="11"/>
  <c r="M305" i="11"/>
  <c r="M312" i="11" s="1"/>
  <c r="I305" i="11"/>
  <c r="I312" i="11" s="1"/>
  <c r="N304" i="11"/>
  <c r="M304" i="11"/>
  <c r="I304" i="11"/>
  <c r="L301" i="11"/>
  <c r="K301" i="11"/>
  <c r="J301" i="11"/>
  <c r="F301" i="11"/>
  <c r="E301" i="11"/>
  <c r="M300" i="11"/>
  <c r="N300" i="11" s="1"/>
  <c r="I300" i="11"/>
  <c r="N299" i="11"/>
  <c r="M299" i="11"/>
  <c r="I299" i="11"/>
  <c r="M298" i="11"/>
  <c r="N298" i="11" s="1"/>
  <c r="I298" i="11"/>
  <c r="M297" i="11"/>
  <c r="N297" i="11" s="1"/>
  <c r="I297" i="11"/>
  <c r="M296" i="11"/>
  <c r="N296" i="11" s="1"/>
  <c r="I296" i="11"/>
  <c r="N295" i="11"/>
  <c r="M295" i="11"/>
  <c r="I295" i="11"/>
  <c r="N294" i="11"/>
  <c r="M294" i="11"/>
  <c r="I294" i="11"/>
  <c r="N293" i="11"/>
  <c r="M293" i="11"/>
  <c r="I293" i="11"/>
  <c r="M292" i="11"/>
  <c r="N292" i="11" s="1"/>
  <c r="I292" i="11"/>
  <c r="N291" i="11"/>
  <c r="M291" i="11"/>
  <c r="I291" i="11"/>
  <c r="H290" i="11"/>
  <c r="H301" i="11" s="1"/>
  <c r="G290" i="11"/>
  <c r="G301" i="11" s="1"/>
  <c r="N289" i="11"/>
  <c r="M289" i="11"/>
  <c r="I289" i="11"/>
  <c r="L286" i="11"/>
  <c r="K286" i="11"/>
  <c r="J286" i="11"/>
  <c r="H286" i="11"/>
  <c r="G286" i="11"/>
  <c r="F286" i="11"/>
  <c r="E286" i="11"/>
  <c r="M285" i="11"/>
  <c r="N285" i="11" s="1"/>
  <c r="I285" i="11"/>
  <c r="N284" i="11"/>
  <c r="M284" i="11"/>
  <c r="I284" i="11"/>
  <c r="M283" i="11"/>
  <c r="N283" i="11" s="1"/>
  <c r="I283" i="11"/>
  <c r="N282" i="11"/>
  <c r="M282" i="11"/>
  <c r="M286" i="11" s="1"/>
  <c r="I282" i="11"/>
  <c r="I286" i="11" s="1"/>
  <c r="L279" i="11"/>
  <c r="K279" i="11"/>
  <c r="J279" i="11"/>
  <c r="H279" i="11"/>
  <c r="G279" i="11"/>
  <c r="F279" i="11"/>
  <c r="E279" i="11"/>
  <c r="M278" i="11"/>
  <c r="N278" i="11" s="1"/>
  <c r="I278" i="11"/>
  <c r="M277" i="11"/>
  <c r="N277" i="11" s="1"/>
  <c r="I277" i="11"/>
  <c r="M276" i="11"/>
  <c r="M279" i="11" s="1"/>
  <c r="I276" i="11"/>
  <c r="N275" i="11"/>
  <c r="M275" i="11"/>
  <c r="I275" i="11"/>
  <c r="I279" i="11" s="1"/>
  <c r="N274" i="11"/>
  <c r="M274" i="11"/>
  <c r="I274" i="11"/>
  <c r="L271" i="11"/>
  <c r="K271" i="11"/>
  <c r="J271" i="11"/>
  <c r="F271" i="11"/>
  <c r="E271" i="11"/>
  <c r="M270" i="11"/>
  <c r="N270" i="11" s="1"/>
  <c r="I270" i="11"/>
  <c r="N269" i="11"/>
  <c r="M269" i="11"/>
  <c r="I269" i="11"/>
  <c r="N268" i="11"/>
  <c r="M268" i="11"/>
  <c r="I268" i="11"/>
  <c r="M267" i="11"/>
  <c r="N267" i="11" s="1"/>
  <c r="I267" i="11"/>
  <c r="N266" i="11"/>
  <c r="M266" i="11"/>
  <c r="I266" i="11"/>
  <c r="M265" i="11"/>
  <c r="N265" i="11" s="1"/>
  <c r="I265" i="11"/>
  <c r="M264" i="11"/>
  <c r="N264" i="11" s="1"/>
  <c r="I264" i="11"/>
  <c r="M263" i="11"/>
  <c r="N263" i="11" s="1"/>
  <c r="I263" i="11"/>
  <c r="N262" i="11"/>
  <c r="M262" i="11"/>
  <c r="I262" i="11"/>
  <c r="N261" i="11"/>
  <c r="M261" i="11"/>
  <c r="I261" i="11"/>
  <c r="N260" i="11"/>
  <c r="M260" i="11"/>
  <c r="I260" i="11"/>
  <c r="M259" i="11"/>
  <c r="N259" i="11" s="1"/>
  <c r="I259" i="11"/>
  <c r="N258" i="11"/>
  <c r="M258" i="11"/>
  <c r="I258" i="11"/>
  <c r="H257" i="11"/>
  <c r="H271" i="11" s="1"/>
  <c r="G257" i="11"/>
  <c r="M257" i="11" s="1"/>
  <c r="N257" i="11" s="1"/>
  <c r="N256" i="11"/>
  <c r="M256" i="11"/>
  <c r="I256" i="11"/>
  <c r="M255" i="11"/>
  <c r="N255" i="11" s="1"/>
  <c r="I255" i="11"/>
  <c r="M254" i="11"/>
  <c r="M271" i="11" s="1"/>
  <c r="I254" i="11"/>
  <c r="L251" i="11"/>
  <c r="K251" i="11"/>
  <c r="J251" i="11"/>
  <c r="H251" i="11"/>
  <c r="G251" i="11"/>
  <c r="F251" i="11"/>
  <c r="E251" i="11"/>
  <c r="M250" i="11"/>
  <c r="N250" i="11" s="1"/>
  <c r="I250" i="11"/>
  <c r="M249" i="11"/>
  <c r="N249" i="11" s="1"/>
  <c r="I249" i="11"/>
  <c r="M248" i="11"/>
  <c r="M251" i="11" s="1"/>
  <c r="I248" i="11"/>
  <c r="N247" i="11"/>
  <c r="M247" i="11"/>
  <c r="I247" i="11"/>
  <c r="I251" i="11" s="1"/>
  <c r="N246" i="11"/>
  <c r="M246" i="11"/>
  <c r="I246" i="11"/>
  <c r="L243" i="11"/>
  <c r="K243" i="11"/>
  <c r="J243" i="11"/>
  <c r="H243" i="11"/>
  <c r="G243" i="11"/>
  <c r="F243" i="11"/>
  <c r="E243" i="11"/>
  <c r="N242" i="11"/>
  <c r="M242" i="11"/>
  <c r="I242" i="11"/>
  <c r="N241" i="11"/>
  <c r="M241" i="11"/>
  <c r="I241" i="11"/>
  <c r="N240" i="11"/>
  <c r="M240" i="11"/>
  <c r="I240" i="11"/>
  <c r="M239" i="11"/>
  <c r="N239" i="11" s="1"/>
  <c r="I239" i="11"/>
  <c r="I243" i="11" s="1"/>
  <c r="N238" i="11"/>
  <c r="M238" i="11"/>
  <c r="I238" i="11"/>
  <c r="M237" i="11"/>
  <c r="N237" i="11" s="1"/>
  <c r="I237" i="11"/>
  <c r="N236" i="11"/>
  <c r="M236" i="11"/>
  <c r="M243" i="11" s="1"/>
  <c r="I236" i="11"/>
  <c r="L233" i="11"/>
  <c r="K233" i="11"/>
  <c r="J233" i="11"/>
  <c r="H233" i="11"/>
  <c r="G233" i="11"/>
  <c r="F233" i="11"/>
  <c r="E233" i="11"/>
  <c r="M232" i="11"/>
  <c r="N232" i="11" s="1"/>
  <c r="I232" i="11"/>
  <c r="M231" i="11"/>
  <c r="N231" i="11" s="1"/>
  <c r="I231" i="11"/>
  <c r="M230" i="11"/>
  <c r="M233" i="11" s="1"/>
  <c r="I230" i="11"/>
  <c r="M229" i="11"/>
  <c r="I229" i="11"/>
  <c r="N229" i="11" s="1"/>
  <c r="L226" i="11"/>
  <c r="K226" i="11"/>
  <c r="J226" i="11"/>
  <c r="G226" i="11"/>
  <c r="F226" i="11"/>
  <c r="E226" i="11"/>
  <c r="M225" i="11"/>
  <c r="N225" i="11" s="1"/>
  <c r="I225" i="11"/>
  <c r="N224" i="11"/>
  <c r="M224" i="11"/>
  <c r="I224" i="11"/>
  <c r="N223" i="11"/>
  <c r="M223" i="11"/>
  <c r="I223" i="11"/>
  <c r="N222" i="11"/>
  <c r="M222" i="11"/>
  <c r="I222" i="11"/>
  <c r="M221" i="11"/>
  <c r="N221" i="11" s="1"/>
  <c r="I221" i="11"/>
  <c r="N220" i="11"/>
  <c r="M220" i="11"/>
  <c r="I220" i="11"/>
  <c r="M219" i="11"/>
  <c r="N219" i="11" s="1"/>
  <c r="I219" i="11"/>
  <c r="M218" i="11"/>
  <c r="N218" i="11" s="1"/>
  <c r="I218" i="11"/>
  <c r="M217" i="11"/>
  <c r="N217" i="11" s="1"/>
  <c r="I217" i="11"/>
  <c r="N216" i="11"/>
  <c r="M216" i="11"/>
  <c r="I216" i="11"/>
  <c r="N215" i="11"/>
  <c r="M215" i="11"/>
  <c r="I215" i="11"/>
  <c r="N214" i="11"/>
  <c r="M214" i="11"/>
  <c r="I214" i="11"/>
  <c r="M213" i="11"/>
  <c r="N213" i="11" s="1"/>
  <c r="I213" i="11"/>
  <c r="N212" i="11"/>
  <c r="M212" i="11"/>
  <c r="I212" i="11"/>
  <c r="M211" i="11"/>
  <c r="N211" i="11" s="1"/>
  <c r="I211" i="11"/>
  <c r="M210" i="11"/>
  <c r="N210" i="11" s="1"/>
  <c r="H210" i="11"/>
  <c r="H226" i="11" s="1"/>
  <c r="G210" i="11"/>
  <c r="I210" i="11" s="1"/>
  <c r="M209" i="11"/>
  <c r="N209" i="11" s="1"/>
  <c r="I209" i="11"/>
  <c r="M208" i="11"/>
  <c r="N208" i="11" s="1"/>
  <c r="I208" i="11"/>
  <c r="M207" i="11"/>
  <c r="N207" i="11" s="1"/>
  <c r="I207" i="11"/>
  <c r="N206" i="11"/>
  <c r="M206" i="11"/>
  <c r="I206" i="11"/>
  <c r="N205" i="11"/>
  <c r="M205" i="11"/>
  <c r="I205" i="11"/>
  <c r="N204" i="11"/>
  <c r="M204" i="11"/>
  <c r="I204" i="11"/>
  <c r="M203" i="11"/>
  <c r="N203" i="11" s="1"/>
  <c r="I203" i="11"/>
  <c r="I226" i="11" s="1"/>
  <c r="L200" i="11"/>
  <c r="K200" i="11"/>
  <c r="J200" i="11"/>
  <c r="H200" i="11"/>
  <c r="G200" i="11"/>
  <c r="F200" i="11"/>
  <c r="E200" i="11"/>
  <c r="N199" i="11"/>
  <c r="M199" i="11"/>
  <c r="I199" i="11"/>
  <c r="M198" i="11"/>
  <c r="N198" i="11" s="1"/>
  <c r="I198" i="11"/>
  <c r="N197" i="11"/>
  <c r="M197" i="11"/>
  <c r="I197" i="11"/>
  <c r="M196" i="11"/>
  <c r="N196" i="11" s="1"/>
  <c r="I196" i="11"/>
  <c r="M195" i="11"/>
  <c r="N195" i="11" s="1"/>
  <c r="I195" i="11"/>
  <c r="M194" i="11"/>
  <c r="N194" i="11" s="1"/>
  <c r="I194" i="11"/>
  <c r="N193" i="11"/>
  <c r="M193" i="11"/>
  <c r="I193" i="11"/>
  <c r="N192" i="11"/>
  <c r="M192" i="11"/>
  <c r="I192" i="11"/>
  <c r="N191" i="11"/>
  <c r="M191" i="11"/>
  <c r="M200" i="11" s="1"/>
  <c r="I191" i="11"/>
  <c r="I200" i="11" s="1"/>
  <c r="L188" i="11"/>
  <c r="L471" i="11" s="1"/>
  <c r="K188" i="11"/>
  <c r="J188" i="11"/>
  <c r="H188" i="11"/>
  <c r="G188" i="11"/>
  <c r="F188" i="11"/>
  <c r="E188" i="11"/>
  <c r="N187" i="11"/>
  <c r="M187" i="11"/>
  <c r="I187" i="11"/>
  <c r="N186" i="11"/>
  <c r="M186" i="11"/>
  <c r="I186" i="11"/>
  <c r="M185" i="11"/>
  <c r="N185" i="11" s="1"/>
  <c r="N188" i="11" s="1"/>
  <c r="I185" i="11"/>
  <c r="I188" i="11" s="1"/>
  <c r="L182" i="11"/>
  <c r="K182" i="11"/>
  <c r="J182" i="11"/>
  <c r="H182" i="11"/>
  <c r="G182" i="11"/>
  <c r="F182" i="11"/>
  <c r="E182" i="11"/>
  <c r="N181" i="11"/>
  <c r="M181" i="11"/>
  <c r="I181" i="11"/>
  <c r="M180" i="11"/>
  <c r="N180" i="11" s="1"/>
  <c r="I180" i="11"/>
  <c r="N179" i="11"/>
  <c r="M179" i="11"/>
  <c r="I179" i="11"/>
  <c r="M178" i="11"/>
  <c r="N178" i="11" s="1"/>
  <c r="I178" i="11"/>
  <c r="M177" i="11"/>
  <c r="N177" i="11" s="1"/>
  <c r="I177" i="11"/>
  <c r="M176" i="11"/>
  <c r="N176" i="11" s="1"/>
  <c r="I176" i="11"/>
  <c r="N175" i="11"/>
  <c r="M175" i="11"/>
  <c r="I175" i="11"/>
  <c r="N174" i="11"/>
  <c r="M174" i="11"/>
  <c r="I174" i="11"/>
  <c r="N173" i="11"/>
  <c r="M173" i="11"/>
  <c r="I173" i="11"/>
  <c r="M172" i="11"/>
  <c r="N172" i="11" s="1"/>
  <c r="I172" i="11"/>
  <c r="N171" i="11"/>
  <c r="M171" i="11"/>
  <c r="I171" i="11"/>
  <c r="M170" i="11"/>
  <c r="N170" i="11" s="1"/>
  <c r="I170" i="11"/>
  <c r="M169" i="11"/>
  <c r="N169" i="11" s="1"/>
  <c r="I169" i="11"/>
  <c r="M168" i="11"/>
  <c r="N168" i="11" s="1"/>
  <c r="I168" i="11"/>
  <c r="N167" i="11"/>
  <c r="M167" i="11"/>
  <c r="I167" i="11"/>
  <c r="N166" i="11"/>
  <c r="M166" i="11"/>
  <c r="I166" i="11"/>
  <c r="N165" i="11"/>
  <c r="M165" i="11"/>
  <c r="I165" i="11"/>
  <c r="M164" i="11"/>
  <c r="N164" i="11" s="1"/>
  <c r="I164" i="11"/>
  <c r="N163" i="11"/>
  <c r="M163" i="11"/>
  <c r="I163" i="11"/>
  <c r="M162" i="11"/>
  <c r="N162" i="11" s="1"/>
  <c r="I162" i="11"/>
  <c r="M161" i="11"/>
  <c r="N161" i="11" s="1"/>
  <c r="I161" i="11"/>
  <c r="M160" i="11"/>
  <c r="N160" i="11" s="1"/>
  <c r="I160" i="11"/>
  <c r="N159" i="11"/>
  <c r="M159" i="11"/>
  <c r="I159" i="11"/>
  <c r="N158" i="11"/>
  <c r="M158" i="11"/>
  <c r="I158" i="11"/>
  <c r="N157" i="11"/>
  <c r="M157" i="11"/>
  <c r="I157" i="11"/>
  <c r="M156" i="11"/>
  <c r="N156" i="11" s="1"/>
  <c r="I156" i="11"/>
  <c r="N155" i="11"/>
  <c r="M155" i="11"/>
  <c r="I155" i="11"/>
  <c r="M154" i="11"/>
  <c r="N154" i="11" s="1"/>
  <c r="I154" i="11"/>
  <c r="N153" i="11"/>
  <c r="M153" i="11"/>
  <c r="I153" i="11"/>
  <c r="M152" i="11"/>
  <c r="N152" i="11" s="1"/>
  <c r="I152" i="11"/>
  <c r="N151" i="11"/>
  <c r="M151" i="11"/>
  <c r="I151" i="11"/>
  <c r="N150" i="11"/>
  <c r="M150" i="11"/>
  <c r="I150" i="11"/>
  <c r="N149" i="11"/>
  <c r="M149" i="11"/>
  <c r="I149" i="11"/>
  <c r="M148" i="11"/>
  <c r="N148" i="11" s="1"/>
  <c r="I148" i="11"/>
  <c r="N147" i="11"/>
  <c r="M147" i="11"/>
  <c r="I147" i="11"/>
  <c r="M146" i="11"/>
  <c r="N146" i="11" s="1"/>
  <c r="I146" i="11"/>
  <c r="M145" i="11"/>
  <c r="N145" i="11" s="1"/>
  <c r="I145" i="11"/>
  <c r="M144" i="11"/>
  <c r="N144" i="11" s="1"/>
  <c r="I144" i="11"/>
  <c r="N143" i="11"/>
  <c r="M143" i="11"/>
  <c r="I143" i="11"/>
  <c r="N142" i="11"/>
  <c r="M142" i="11"/>
  <c r="I142" i="11"/>
  <c r="N141" i="11"/>
  <c r="M141" i="11"/>
  <c r="I141" i="11"/>
  <c r="M140" i="11"/>
  <c r="N140" i="11" s="1"/>
  <c r="I140" i="11"/>
  <c r="N139" i="11"/>
  <c r="M139" i="11"/>
  <c r="I139" i="11"/>
  <c r="M138" i="11"/>
  <c r="N138" i="11" s="1"/>
  <c r="I138" i="11"/>
  <c r="M137" i="11"/>
  <c r="N137" i="11" s="1"/>
  <c r="I137" i="11"/>
  <c r="M136" i="11"/>
  <c r="N136" i="11" s="1"/>
  <c r="I136" i="11"/>
  <c r="N135" i="11"/>
  <c r="M135" i="11"/>
  <c r="I135" i="11"/>
  <c r="N134" i="11"/>
  <c r="M134" i="11"/>
  <c r="I134" i="11"/>
  <c r="N133" i="11"/>
  <c r="M133" i="11"/>
  <c r="I133" i="11"/>
  <c r="M132" i="11"/>
  <c r="N132" i="11" s="1"/>
  <c r="I132" i="11"/>
  <c r="N131" i="11"/>
  <c r="M131" i="11"/>
  <c r="I131" i="11"/>
  <c r="M130" i="11"/>
  <c r="N130" i="11" s="1"/>
  <c r="I130" i="11"/>
  <c r="M129" i="11"/>
  <c r="N129" i="11" s="1"/>
  <c r="I129" i="11"/>
  <c r="M128" i="11"/>
  <c r="N128" i="11" s="1"/>
  <c r="I128" i="11"/>
  <c r="N127" i="11"/>
  <c r="M127" i="11"/>
  <c r="I127" i="11"/>
  <c r="N126" i="11"/>
  <c r="M126" i="11"/>
  <c r="I126" i="11"/>
  <c r="N125" i="11"/>
  <c r="M125" i="11"/>
  <c r="I125" i="11"/>
  <c r="M124" i="11"/>
  <c r="N124" i="11" s="1"/>
  <c r="I124" i="11"/>
  <c r="N123" i="11"/>
  <c r="M123" i="11"/>
  <c r="I123" i="11"/>
  <c r="M122" i="11"/>
  <c r="N122" i="11" s="1"/>
  <c r="I122" i="11"/>
  <c r="M121" i="11"/>
  <c r="N121" i="11" s="1"/>
  <c r="I121" i="11"/>
  <c r="M120" i="11"/>
  <c r="N120" i="11" s="1"/>
  <c r="I120" i="11"/>
  <c r="N119" i="11"/>
  <c r="M119" i="11"/>
  <c r="I119" i="11"/>
  <c r="N118" i="11"/>
  <c r="M118" i="11"/>
  <c r="I118" i="11"/>
  <c r="N117" i="11"/>
  <c r="M117" i="11"/>
  <c r="I117" i="11"/>
  <c r="M116" i="11"/>
  <c r="N116" i="11" s="1"/>
  <c r="I116" i="11"/>
  <c r="N115" i="11"/>
  <c r="M115" i="11"/>
  <c r="I115" i="11"/>
  <c r="M114" i="11"/>
  <c r="N114" i="11" s="1"/>
  <c r="I114" i="11"/>
  <c r="M113" i="11"/>
  <c r="N113" i="11" s="1"/>
  <c r="I113" i="11"/>
  <c r="I182" i="11" s="1"/>
  <c r="L110" i="11"/>
  <c r="K110" i="11"/>
  <c r="J110" i="11"/>
  <c r="H110" i="11"/>
  <c r="F110" i="11"/>
  <c r="E110" i="11"/>
  <c r="M109" i="11"/>
  <c r="N109" i="11" s="1"/>
  <c r="I109" i="11"/>
  <c r="M108" i="11"/>
  <c r="N108" i="11" s="1"/>
  <c r="I108" i="11"/>
  <c r="M107" i="11"/>
  <c r="N107" i="11" s="1"/>
  <c r="I107" i="11"/>
  <c r="N106" i="11"/>
  <c r="M106" i="11"/>
  <c r="I106" i="11"/>
  <c r="N105" i="11"/>
  <c r="M105" i="11"/>
  <c r="I105" i="11"/>
  <c r="N104" i="11"/>
  <c r="M104" i="11"/>
  <c r="I104" i="11"/>
  <c r="M103" i="11"/>
  <c r="N103" i="11" s="1"/>
  <c r="I103" i="11"/>
  <c r="N102" i="11"/>
  <c r="M102" i="11"/>
  <c r="I102" i="11"/>
  <c r="M101" i="11"/>
  <c r="N101" i="11" s="1"/>
  <c r="I101" i="11"/>
  <c r="M100" i="11"/>
  <c r="N100" i="11" s="1"/>
  <c r="I100" i="11"/>
  <c r="M99" i="11"/>
  <c r="N99" i="11" s="1"/>
  <c r="I99" i="11"/>
  <c r="N98" i="11"/>
  <c r="M98" i="11"/>
  <c r="I98" i="11"/>
  <c r="N97" i="11"/>
  <c r="M97" i="11"/>
  <c r="I97" i="11"/>
  <c r="N96" i="11"/>
  <c r="M96" i="11"/>
  <c r="I96" i="11"/>
  <c r="M95" i="11"/>
  <c r="N95" i="11" s="1"/>
  <c r="I95" i="11"/>
  <c r="N94" i="11"/>
  <c r="M94" i="11"/>
  <c r="I94" i="11"/>
  <c r="M93" i="11"/>
  <c r="N93" i="11" s="1"/>
  <c r="I93" i="11"/>
  <c r="M92" i="11"/>
  <c r="N92" i="11" s="1"/>
  <c r="H92" i="11"/>
  <c r="G92" i="11"/>
  <c r="G110" i="11" s="1"/>
  <c r="M91" i="11"/>
  <c r="N91" i="11" s="1"/>
  <c r="I91" i="11"/>
  <c r="M90" i="11"/>
  <c r="N90" i="11" s="1"/>
  <c r="I90" i="11"/>
  <c r="M89" i="11"/>
  <c r="N89" i="11" s="1"/>
  <c r="I89" i="11"/>
  <c r="N88" i="11"/>
  <c r="M88" i="11"/>
  <c r="I88" i="11"/>
  <c r="N87" i="11"/>
  <c r="M87" i="11"/>
  <c r="I87" i="11"/>
  <c r="N86" i="11"/>
  <c r="M86" i="11"/>
  <c r="I86" i="11"/>
  <c r="M85" i="11"/>
  <c r="N85" i="11" s="1"/>
  <c r="I85" i="11"/>
  <c r="N84" i="11"/>
  <c r="M84" i="11"/>
  <c r="I84" i="11"/>
  <c r="M83" i="11"/>
  <c r="N83" i="11" s="1"/>
  <c r="I83" i="11"/>
  <c r="M82" i="11"/>
  <c r="N82" i="11" s="1"/>
  <c r="I82" i="11"/>
  <c r="M81" i="11"/>
  <c r="N81" i="11" s="1"/>
  <c r="I81" i="11"/>
  <c r="N80" i="11"/>
  <c r="M80" i="11"/>
  <c r="I80" i="11"/>
  <c r="L77" i="11"/>
  <c r="K77" i="11"/>
  <c r="J77" i="11"/>
  <c r="H77" i="11"/>
  <c r="G77" i="11"/>
  <c r="F77" i="11"/>
  <c r="E77" i="11"/>
  <c r="M76" i="11"/>
  <c r="N76" i="11" s="1"/>
  <c r="I76" i="11"/>
  <c r="N75" i="11"/>
  <c r="M75" i="11"/>
  <c r="I75" i="11"/>
  <c r="N74" i="11"/>
  <c r="M74" i="11"/>
  <c r="I74" i="11"/>
  <c r="N73" i="11"/>
  <c r="M73" i="11"/>
  <c r="I73" i="11"/>
  <c r="M72" i="11"/>
  <c r="N72" i="11" s="1"/>
  <c r="I72" i="11"/>
  <c r="N71" i="11"/>
  <c r="M71" i="11"/>
  <c r="I71" i="11"/>
  <c r="M70" i="11"/>
  <c r="N70" i="11" s="1"/>
  <c r="I70" i="11"/>
  <c r="M69" i="11"/>
  <c r="N69" i="11" s="1"/>
  <c r="I69" i="11"/>
  <c r="M68" i="11"/>
  <c r="M77" i="11" s="1"/>
  <c r="I68" i="11"/>
  <c r="N67" i="11"/>
  <c r="M67" i="11"/>
  <c r="I67" i="11"/>
  <c r="I77" i="11" s="1"/>
  <c r="L64" i="11"/>
  <c r="K64" i="11"/>
  <c r="J64" i="11"/>
  <c r="H64" i="11"/>
  <c r="G64" i="11"/>
  <c r="F64" i="11"/>
  <c r="E64" i="11"/>
  <c r="M63" i="11"/>
  <c r="N63" i="11" s="1"/>
  <c r="I63" i="11"/>
  <c r="N62" i="11"/>
  <c r="M62" i="11"/>
  <c r="I62" i="11"/>
  <c r="N61" i="11"/>
  <c r="M61" i="11"/>
  <c r="I61" i="11"/>
  <c r="N60" i="11"/>
  <c r="M60" i="11"/>
  <c r="I60" i="11"/>
  <c r="M59" i="11"/>
  <c r="N59" i="11" s="1"/>
  <c r="I59" i="11"/>
  <c r="N58" i="11"/>
  <c r="M58" i="11"/>
  <c r="I58" i="11"/>
  <c r="M57" i="11"/>
  <c r="N57" i="11" s="1"/>
  <c r="I57" i="11"/>
  <c r="M56" i="11"/>
  <c r="N56" i="11" s="1"/>
  <c r="N64" i="11" s="1"/>
  <c r="I56" i="11"/>
  <c r="I64" i="11" s="1"/>
  <c r="L53" i="11"/>
  <c r="K53" i="11"/>
  <c r="J53" i="11"/>
  <c r="H53" i="11"/>
  <c r="G53" i="11"/>
  <c r="F53" i="11"/>
  <c r="E53" i="11"/>
  <c r="E471" i="11" s="1"/>
  <c r="M52" i="11"/>
  <c r="N52" i="11" s="1"/>
  <c r="I52" i="11"/>
  <c r="M51" i="11"/>
  <c r="N51" i="11" s="1"/>
  <c r="I51" i="11"/>
  <c r="M50" i="11"/>
  <c r="N50" i="11" s="1"/>
  <c r="I50" i="11"/>
  <c r="N49" i="11"/>
  <c r="M49" i="11"/>
  <c r="I49" i="11"/>
  <c r="N48" i="11"/>
  <c r="M48" i="11"/>
  <c r="I48" i="11"/>
  <c r="N47" i="11"/>
  <c r="M47" i="11"/>
  <c r="I47" i="11"/>
  <c r="M46" i="11"/>
  <c r="N46" i="11" s="1"/>
  <c r="I46" i="11"/>
  <c r="N45" i="11"/>
  <c r="M45" i="11"/>
  <c r="I45" i="11"/>
  <c r="M44" i="11"/>
  <c r="N44" i="11" s="1"/>
  <c r="I44" i="11"/>
  <c r="M43" i="11"/>
  <c r="N43" i="11" s="1"/>
  <c r="I43" i="11"/>
  <c r="M42" i="11"/>
  <c r="N42" i="11" s="1"/>
  <c r="I42" i="11"/>
  <c r="N41" i="11"/>
  <c r="M41" i="11"/>
  <c r="I41" i="11"/>
  <c r="I53" i="11" s="1"/>
  <c r="L38" i="11"/>
  <c r="K38" i="11"/>
  <c r="J38" i="11"/>
  <c r="H38" i="11"/>
  <c r="G38" i="11"/>
  <c r="F38" i="11"/>
  <c r="E38" i="11"/>
  <c r="M37" i="11"/>
  <c r="N37" i="11" s="1"/>
  <c r="I37" i="11"/>
  <c r="N36" i="11"/>
  <c r="M36" i="11"/>
  <c r="I36" i="11"/>
  <c r="N35" i="11"/>
  <c r="M35" i="11"/>
  <c r="I35" i="11"/>
  <c r="N34" i="11"/>
  <c r="M34" i="11"/>
  <c r="I34" i="11"/>
  <c r="M33" i="11"/>
  <c r="N33" i="11" s="1"/>
  <c r="I33" i="11"/>
  <c r="N32" i="11"/>
  <c r="M32" i="11"/>
  <c r="I32" i="11"/>
  <c r="M31" i="11"/>
  <c r="N31" i="11" s="1"/>
  <c r="I31" i="11"/>
  <c r="M30" i="11"/>
  <c r="N30" i="11" s="1"/>
  <c r="I30" i="11"/>
  <c r="M29" i="11"/>
  <c r="N29" i="11" s="1"/>
  <c r="I29" i="11"/>
  <c r="N28" i="11"/>
  <c r="M28" i="11"/>
  <c r="I28" i="11"/>
  <c r="I38" i="11" s="1"/>
  <c r="N27" i="11"/>
  <c r="M27" i="11"/>
  <c r="M38" i="11" s="1"/>
  <c r="I27" i="11"/>
  <c r="L24" i="11"/>
  <c r="K24" i="11"/>
  <c r="K471" i="11" s="1"/>
  <c r="J24" i="11"/>
  <c r="J471" i="11" s="1"/>
  <c r="H24" i="11"/>
  <c r="G24" i="11"/>
  <c r="F24" i="11"/>
  <c r="F471" i="11" s="1"/>
  <c r="E24" i="11"/>
  <c r="N23" i="11"/>
  <c r="M23" i="11"/>
  <c r="I23" i="11"/>
  <c r="N22" i="11"/>
  <c r="M22" i="11"/>
  <c r="I22" i="11"/>
  <c r="N21" i="11"/>
  <c r="M21" i="11"/>
  <c r="I21" i="11"/>
  <c r="M20" i="11"/>
  <c r="N20" i="11" s="1"/>
  <c r="I20" i="11"/>
  <c r="I24" i="11" s="1"/>
  <c r="N19" i="11"/>
  <c r="M19" i="11"/>
  <c r="I19" i="11"/>
  <c r="M18" i="11"/>
  <c r="N18" i="11" s="1"/>
  <c r="I18" i="11"/>
  <c r="M17" i="11"/>
  <c r="N17" i="11" s="1"/>
  <c r="I17" i="11"/>
  <c r="M16" i="11"/>
  <c r="N16" i="11" s="1"/>
  <c r="I16" i="11"/>
  <c r="N15" i="11"/>
  <c r="M15" i="11"/>
  <c r="I15" i="11"/>
  <c r="N14" i="11"/>
  <c r="M14" i="11"/>
  <c r="I14" i="11"/>
  <c r="N13" i="11"/>
  <c r="M13" i="11"/>
  <c r="M24" i="11" s="1"/>
  <c r="I13" i="11"/>
  <c r="L4" i="11"/>
  <c r="I296" i="3"/>
  <c r="M296" i="3"/>
  <c r="M281" i="3"/>
  <c r="N281" i="3" s="1"/>
  <c r="I281" i="3"/>
  <c r="N296" i="3" l="1"/>
  <c r="N24" i="11"/>
  <c r="N325" i="11"/>
  <c r="N450" i="11"/>
  <c r="N460" i="11"/>
  <c r="N200" i="11"/>
  <c r="N38" i="11"/>
  <c r="C474" i="11"/>
  <c r="N182" i="11"/>
  <c r="N286" i="11"/>
  <c r="H471" i="11"/>
  <c r="N110" i="11"/>
  <c r="N226" i="11"/>
  <c r="N243" i="11"/>
  <c r="N360" i="11"/>
  <c r="N429" i="11"/>
  <c r="N438" i="11"/>
  <c r="N53" i="11"/>
  <c r="N388" i="11"/>
  <c r="N254" i="11"/>
  <c r="N271" i="11" s="1"/>
  <c r="M53" i="11"/>
  <c r="M110" i="11"/>
  <c r="N68" i="11"/>
  <c r="N77" i="11" s="1"/>
  <c r="M182" i="11"/>
  <c r="N230" i="11"/>
  <c r="N233" i="11" s="1"/>
  <c r="N248" i="11"/>
  <c r="N251" i="11" s="1"/>
  <c r="G271" i="11"/>
  <c r="G471" i="11" s="1"/>
  <c r="C476" i="11" s="1"/>
  <c r="N276" i="11"/>
  <c r="N279" i="11" s="1"/>
  <c r="M341" i="11"/>
  <c r="N376" i="11"/>
  <c r="N377" i="11" s="1"/>
  <c r="M416" i="11"/>
  <c r="N453" i="11"/>
  <c r="N454" i="11" s="1"/>
  <c r="N463" i="11"/>
  <c r="N464" i="11" s="1"/>
  <c r="N468" i="11"/>
  <c r="N469" i="11" s="1"/>
  <c r="M188" i="11"/>
  <c r="M64" i="11"/>
  <c r="I92" i="11"/>
  <c r="I110" i="11" s="1"/>
  <c r="I471" i="11" s="1"/>
  <c r="M226" i="11"/>
  <c r="M349" i="11"/>
  <c r="M388" i="11"/>
  <c r="I257" i="11"/>
  <c r="I271" i="11" s="1"/>
  <c r="I290" i="11"/>
  <c r="I301" i="11" s="1"/>
  <c r="N305" i="11"/>
  <c r="N312" i="11" s="1"/>
  <c r="N329" i="11"/>
  <c r="N330" i="11" s="1"/>
  <c r="N419" i="11"/>
  <c r="N422" i="11" s="1"/>
  <c r="M460" i="11"/>
  <c r="I233" i="11"/>
  <c r="M360" i="11"/>
  <c r="M290" i="11"/>
  <c r="N290" i="11" s="1"/>
  <c r="N301" i="11" s="1"/>
  <c r="N432" i="11"/>
  <c r="N433" i="11" s="1"/>
  <c r="N315" i="11"/>
  <c r="N318" i="11" s="1"/>
  <c r="C477" i="11" l="1"/>
  <c r="M301" i="11"/>
  <c r="M471" i="11" s="1"/>
  <c r="N471" i="11"/>
  <c r="M29" i="3"/>
  <c r="N29" i="3" s="1"/>
  <c r="I29" i="3"/>
  <c r="M330" i="3" l="1"/>
  <c r="N330" i="3" s="1"/>
  <c r="I330" i="3"/>
  <c r="F311" i="3" l="1"/>
  <c r="G311" i="3"/>
  <c r="H311" i="3"/>
  <c r="J311" i="3"/>
  <c r="K311" i="3"/>
  <c r="L311" i="3"/>
  <c r="E311" i="3"/>
  <c r="M310" i="3"/>
  <c r="N310" i="3" s="1"/>
  <c r="I310" i="3"/>
  <c r="M290" i="3" l="1"/>
  <c r="N290" i="3" s="1"/>
  <c r="I290" i="3"/>
  <c r="F333" i="3"/>
  <c r="G333" i="3"/>
  <c r="H333" i="3"/>
  <c r="J333" i="3"/>
  <c r="K333" i="3"/>
  <c r="L333" i="3"/>
  <c r="E333" i="3"/>
  <c r="M163" i="3"/>
  <c r="N163" i="3" s="1"/>
  <c r="I163" i="3"/>
  <c r="M287" i="3" l="1"/>
  <c r="N287" i="3" s="1"/>
  <c r="I287" i="3"/>
  <c r="M198" i="3" l="1"/>
  <c r="N198" i="3" s="1"/>
  <c r="I198" i="3"/>
  <c r="I16" i="3"/>
  <c r="M16" i="3"/>
  <c r="N16" i="3" s="1"/>
  <c r="M338" i="3" l="1"/>
  <c r="N338" i="3" s="1"/>
  <c r="I338" i="3"/>
  <c r="M167" i="3"/>
  <c r="N167" i="3" s="1"/>
  <c r="I167" i="3"/>
  <c r="M91" i="3"/>
  <c r="N91" i="3" s="1"/>
  <c r="I91" i="3"/>
  <c r="M180" i="3"/>
  <c r="N180" i="3" s="1"/>
  <c r="I180" i="3"/>
  <c r="M396" i="3"/>
  <c r="N396" i="3" s="1"/>
  <c r="I396" i="3"/>
  <c r="M394" i="3"/>
  <c r="N394" i="3" s="1"/>
  <c r="I394" i="3"/>
  <c r="M401" i="3" l="1"/>
  <c r="N401" i="3" s="1"/>
  <c r="I401" i="3"/>
  <c r="M120" i="3" l="1"/>
  <c r="N120" i="3" s="1"/>
  <c r="I120" i="3"/>
  <c r="M74" i="3"/>
  <c r="N74" i="3" s="1"/>
  <c r="I74" i="3"/>
  <c r="M52" i="3" l="1"/>
  <c r="N52" i="3" s="1"/>
  <c r="I52" i="3"/>
  <c r="M49" i="3" l="1"/>
  <c r="N49" i="3" s="1"/>
  <c r="I49" i="3"/>
  <c r="M20" i="3"/>
  <c r="N20" i="3" s="1"/>
  <c r="I20" i="3"/>
  <c r="I75" i="3"/>
  <c r="I121" i="3"/>
  <c r="I122" i="3"/>
  <c r="I336" i="3"/>
  <c r="M336" i="3"/>
  <c r="N336" i="3" s="1"/>
  <c r="M58" i="3"/>
  <c r="N58" i="3" s="1"/>
  <c r="I58" i="3"/>
  <c r="M291" i="3"/>
  <c r="N291" i="3" s="1"/>
  <c r="I291" i="3"/>
  <c r="M105" i="3"/>
  <c r="N105" i="3" s="1"/>
  <c r="I105" i="3"/>
  <c r="M48" i="3"/>
  <c r="I48" i="3"/>
  <c r="M305" i="3"/>
  <c r="N305" i="3" s="1"/>
  <c r="I305" i="3"/>
  <c r="M43" i="3"/>
  <c r="N43" i="3" s="1"/>
  <c r="I43" i="3"/>
  <c r="M46" i="3"/>
  <c r="N46" i="3" s="1"/>
  <c r="I46" i="3"/>
  <c r="M17" i="3"/>
  <c r="N17" i="3" s="1"/>
  <c r="I17" i="3"/>
  <c r="M70" i="3"/>
  <c r="N70" i="3" s="1"/>
  <c r="I70" i="3"/>
  <c r="M71" i="3"/>
  <c r="N71" i="3" s="1"/>
  <c r="I71" i="3"/>
  <c r="M271" i="3"/>
  <c r="I271" i="3"/>
  <c r="M235" i="3"/>
  <c r="N235" i="3" s="1"/>
  <c r="M253" i="3"/>
  <c r="N253" i="3" s="1"/>
  <c r="I253" i="3"/>
  <c r="M423" i="3"/>
  <c r="N423" i="3" s="1"/>
  <c r="I423" i="3"/>
  <c r="E440" i="3"/>
  <c r="F440" i="3"/>
  <c r="G440" i="3"/>
  <c r="H440" i="3"/>
  <c r="J440" i="3"/>
  <c r="K440" i="3"/>
  <c r="L440" i="3"/>
  <c r="N271" i="3" l="1"/>
  <c r="N48" i="3"/>
  <c r="I172" i="3" l="1"/>
  <c r="L466" i="3" l="1"/>
  <c r="K466" i="3"/>
  <c r="J466" i="3"/>
  <c r="H466" i="3"/>
  <c r="G466" i="3"/>
  <c r="F466" i="3"/>
  <c r="E466" i="3"/>
  <c r="L461" i="3"/>
  <c r="K461" i="3"/>
  <c r="J461" i="3"/>
  <c r="H461" i="3"/>
  <c r="G461" i="3"/>
  <c r="F461" i="3"/>
  <c r="E461" i="3"/>
  <c r="M460" i="3"/>
  <c r="N460" i="3" s="1"/>
  <c r="I460" i="3"/>
  <c r="L457" i="3"/>
  <c r="K457" i="3"/>
  <c r="J457" i="3"/>
  <c r="H457" i="3"/>
  <c r="G457" i="3"/>
  <c r="F457" i="3"/>
  <c r="E457" i="3"/>
  <c r="M456" i="3"/>
  <c r="N456" i="3" s="1"/>
  <c r="I456" i="3"/>
  <c r="M455" i="3"/>
  <c r="N455" i="3" s="1"/>
  <c r="I455" i="3"/>
  <c r="M454" i="3"/>
  <c r="N454" i="3" s="1"/>
  <c r="I454" i="3"/>
  <c r="L451" i="3"/>
  <c r="K451" i="3"/>
  <c r="J451" i="3"/>
  <c r="H451" i="3"/>
  <c r="G451" i="3"/>
  <c r="F451" i="3"/>
  <c r="E451" i="3"/>
  <c r="M450" i="3"/>
  <c r="M451" i="3" s="1"/>
  <c r="I450" i="3"/>
  <c r="I451" i="3" s="1"/>
  <c r="L447" i="3"/>
  <c r="K447" i="3"/>
  <c r="J447" i="3"/>
  <c r="H447" i="3"/>
  <c r="G447" i="3"/>
  <c r="F447" i="3"/>
  <c r="E447" i="3"/>
  <c r="M446" i="3"/>
  <c r="N446" i="3" s="1"/>
  <c r="I446" i="3"/>
  <c r="M445" i="3"/>
  <c r="N445" i="3" s="1"/>
  <c r="I445" i="3"/>
  <c r="M444" i="3"/>
  <c r="N444" i="3" s="1"/>
  <c r="I444" i="3"/>
  <c r="M443" i="3"/>
  <c r="N443" i="3" s="1"/>
  <c r="I443" i="3"/>
  <c r="M439" i="3"/>
  <c r="N439" i="3" s="1"/>
  <c r="I439" i="3"/>
  <c r="M438" i="3"/>
  <c r="I438" i="3"/>
  <c r="L435" i="3"/>
  <c r="K435" i="3"/>
  <c r="J435" i="3"/>
  <c r="H435" i="3"/>
  <c r="G435" i="3"/>
  <c r="F435" i="3"/>
  <c r="E435" i="3"/>
  <c r="M434" i="3"/>
  <c r="N434" i="3" s="1"/>
  <c r="I434" i="3"/>
  <c r="L430" i="3"/>
  <c r="K430" i="3"/>
  <c r="J430" i="3"/>
  <c r="H430" i="3"/>
  <c r="G430" i="3"/>
  <c r="F430" i="3"/>
  <c r="E430" i="3"/>
  <c r="M429" i="3"/>
  <c r="N429" i="3" s="1"/>
  <c r="N430" i="3" s="1"/>
  <c r="C44" i="12" s="1"/>
  <c r="I429" i="3"/>
  <c r="I430" i="3" s="1"/>
  <c r="L426" i="3"/>
  <c r="K426" i="3"/>
  <c r="J426" i="3"/>
  <c r="H426" i="3"/>
  <c r="G426" i="3"/>
  <c r="E426" i="3"/>
  <c r="M425" i="3"/>
  <c r="N425" i="3" s="1"/>
  <c r="I425" i="3"/>
  <c r="M424" i="3"/>
  <c r="N424" i="3" s="1"/>
  <c r="I424" i="3"/>
  <c r="M422" i="3"/>
  <c r="N422" i="3" s="1"/>
  <c r="I422" i="3"/>
  <c r="L419" i="3"/>
  <c r="K419" i="3"/>
  <c r="J419" i="3"/>
  <c r="H419" i="3"/>
  <c r="G419" i="3"/>
  <c r="F419" i="3"/>
  <c r="E419" i="3"/>
  <c r="M418" i="3"/>
  <c r="N418" i="3" s="1"/>
  <c r="I418" i="3"/>
  <c r="M417" i="3"/>
  <c r="N417" i="3" s="1"/>
  <c r="I417" i="3"/>
  <c r="M416" i="3"/>
  <c r="N416" i="3" s="1"/>
  <c r="I416" i="3"/>
  <c r="L413" i="3"/>
  <c r="K413" i="3"/>
  <c r="J413" i="3"/>
  <c r="H413" i="3"/>
  <c r="G413" i="3"/>
  <c r="F413" i="3"/>
  <c r="E413" i="3"/>
  <c r="M412" i="3"/>
  <c r="N412" i="3" s="1"/>
  <c r="I412" i="3"/>
  <c r="M411" i="3"/>
  <c r="N411" i="3" s="1"/>
  <c r="I411" i="3"/>
  <c r="M410" i="3"/>
  <c r="N410" i="3" s="1"/>
  <c r="I410" i="3"/>
  <c r="M409" i="3"/>
  <c r="N409" i="3" s="1"/>
  <c r="I409" i="3"/>
  <c r="M408" i="3"/>
  <c r="N408" i="3" s="1"/>
  <c r="I408" i="3"/>
  <c r="M407" i="3"/>
  <c r="N407" i="3" s="1"/>
  <c r="I407" i="3"/>
  <c r="M405" i="3"/>
  <c r="N405" i="3" s="1"/>
  <c r="I405" i="3"/>
  <c r="M404" i="3"/>
  <c r="N404" i="3" s="1"/>
  <c r="I404" i="3"/>
  <c r="M403" i="3"/>
  <c r="N403" i="3" s="1"/>
  <c r="I403" i="3"/>
  <c r="M402" i="3"/>
  <c r="N402" i="3" s="1"/>
  <c r="I402" i="3"/>
  <c r="M400" i="3"/>
  <c r="N400" i="3" s="1"/>
  <c r="I400" i="3"/>
  <c r="M399" i="3"/>
  <c r="N399" i="3" s="1"/>
  <c r="I399" i="3"/>
  <c r="M398" i="3"/>
  <c r="N398" i="3" s="1"/>
  <c r="I398" i="3"/>
  <c r="M397" i="3"/>
  <c r="N397" i="3" s="1"/>
  <c r="I397" i="3"/>
  <c r="M395" i="3"/>
  <c r="N395" i="3" s="1"/>
  <c r="I395" i="3"/>
  <c r="M393" i="3"/>
  <c r="N393" i="3" s="1"/>
  <c r="I393" i="3"/>
  <c r="L390" i="3"/>
  <c r="K390" i="3"/>
  <c r="J390" i="3"/>
  <c r="H390" i="3"/>
  <c r="G390" i="3"/>
  <c r="F390" i="3"/>
  <c r="E390" i="3"/>
  <c r="M389" i="3"/>
  <c r="I389" i="3"/>
  <c r="M388" i="3"/>
  <c r="N388" i="3" s="1"/>
  <c r="I388" i="3"/>
  <c r="L380" i="3"/>
  <c r="K380" i="3"/>
  <c r="J380" i="3"/>
  <c r="H380" i="3"/>
  <c r="G380" i="3"/>
  <c r="F380" i="3"/>
  <c r="E380" i="3"/>
  <c r="M379" i="3"/>
  <c r="N379" i="3" s="1"/>
  <c r="I379" i="3"/>
  <c r="M378" i="3"/>
  <c r="N378" i="3" s="1"/>
  <c r="I378" i="3"/>
  <c r="M377" i="3"/>
  <c r="N377" i="3" s="1"/>
  <c r="M376" i="3"/>
  <c r="N376" i="3" s="1"/>
  <c r="I376" i="3"/>
  <c r="M375" i="3"/>
  <c r="N375" i="3" s="1"/>
  <c r="I375" i="3"/>
  <c r="M373" i="3"/>
  <c r="N373" i="3" s="1"/>
  <c r="I373" i="3"/>
  <c r="M372" i="3"/>
  <c r="I372" i="3"/>
  <c r="L369" i="3"/>
  <c r="K369" i="3"/>
  <c r="J369" i="3"/>
  <c r="H369" i="3"/>
  <c r="G369" i="3"/>
  <c r="F369" i="3"/>
  <c r="E369" i="3"/>
  <c r="M368" i="3"/>
  <c r="M369" i="3" s="1"/>
  <c r="I368" i="3"/>
  <c r="I369" i="3" s="1"/>
  <c r="L365" i="3"/>
  <c r="K365" i="3"/>
  <c r="J365" i="3"/>
  <c r="H365" i="3"/>
  <c r="G365" i="3"/>
  <c r="F365" i="3"/>
  <c r="E365" i="3"/>
  <c r="M362" i="3"/>
  <c r="N362" i="3" s="1"/>
  <c r="I362" i="3"/>
  <c r="M361" i="3"/>
  <c r="N361" i="3" s="1"/>
  <c r="I361" i="3"/>
  <c r="L358" i="3"/>
  <c r="K358" i="3"/>
  <c r="J358" i="3"/>
  <c r="H358" i="3"/>
  <c r="G358" i="3"/>
  <c r="F358" i="3"/>
  <c r="E358" i="3"/>
  <c r="M357" i="3"/>
  <c r="N357" i="3" s="1"/>
  <c r="I357" i="3"/>
  <c r="M356" i="3"/>
  <c r="N356" i="3" s="1"/>
  <c r="I356" i="3"/>
  <c r="M355" i="3"/>
  <c r="N355" i="3" s="1"/>
  <c r="I355" i="3"/>
  <c r="L352" i="3"/>
  <c r="K352" i="3"/>
  <c r="J352" i="3"/>
  <c r="H352" i="3"/>
  <c r="G352" i="3"/>
  <c r="F352" i="3"/>
  <c r="E352" i="3"/>
  <c r="M351" i="3"/>
  <c r="N351" i="3" s="1"/>
  <c r="I351" i="3"/>
  <c r="M350" i="3"/>
  <c r="N350" i="3" s="1"/>
  <c r="I350" i="3"/>
  <c r="M349" i="3"/>
  <c r="N349" i="3" s="1"/>
  <c r="I349" i="3"/>
  <c r="M348" i="3"/>
  <c r="N348" i="3" s="1"/>
  <c r="I348" i="3"/>
  <c r="M347" i="3"/>
  <c r="N347" i="3" s="1"/>
  <c r="I347" i="3"/>
  <c r="M346" i="3"/>
  <c r="N346" i="3" s="1"/>
  <c r="I346" i="3"/>
  <c r="M345" i="3"/>
  <c r="I345" i="3"/>
  <c r="M344" i="3"/>
  <c r="N344" i="3" s="1"/>
  <c r="I344" i="3"/>
  <c r="L341" i="3"/>
  <c r="K341" i="3"/>
  <c r="J341" i="3"/>
  <c r="H341" i="3"/>
  <c r="G341" i="3"/>
  <c r="F341" i="3"/>
  <c r="E341" i="3"/>
  <c r="M340" i="3"/>
  <c r="N340" i="3" s="1"/>
  <c r="I340" i="3"/>
  <c r="M339" i="3"/>
  <c r="N339" i="3" s="1"/>
  <c r="I339" i="3"/>
  <c r="M337" i="3"/>
  <c r="N337" i="3" s="1"/>
  <c r="I337" i="3"/>
  <c r="M332" i="3"/>
  <c r="N332" i="3" s="1"/>
  <c r="I332" i="3"/>
  <c r="M331" i="3"/>
  <c r="N331" i="3" s="1"/>
  <c r="I331" i="3"/>
  <c r="M329" i="3"/>
  <c r="I329" i="3"/>
  <c r="M309" i="3"/>
  <c r="M311" i="3" s="1"/>
  <c r="I309" i="3"/>
  <c r="I311" i="3" s="1"/>
  <c r="L306" i="3"/>
  <c r="K306" i="3"/>
  <c r="J306" i="3"/>
  <c r="H306" i="3"/>
  <c r="G306" i="3"/>
  <c r="F306" i="3"/>
  <c r="E306" i="3"/>
  <c r="M304" i="3"/>
  <c r="N304" i="3" s="1"/>
  <c r="I304" i="3"/>
  <c r="M303" i="3"/>
  <c r="N303" i="3" s="1"/>
  <c r="I303" i="3"/>
  <c r="M302" i="3"/>
  <c r="I302" i="3"/>
  <c r="N302" i="3" s="1"/>
  <c r="M297" i="3"/>
  <c r="M299" i="3" s="1"/>
  <c r="I297" i="3"/>
  <c r="I299" i="3" s="1"/>
  <c r="M292" i="3"/>
  <c r="N292" i="3" s="1"/>
  <c r="I292" i="3"/>
  <c r="M289" i="3"/>
  <c r="N289" i="3" s="1"/>
  <c r="I289" i="3"/>
  <c r="M288" i="3"/>
  <c r="N288" i="3" s="1"/>
  <c r="I288" i="3"/>
  <c r="M286" i="3"/>
  <c r="I286" i="3"/>
  <c r="M279" i="3"/>
  <c r="M283" i="3" s="1"/>
  <c r="I279" i="3"/>
  <c r="I283" i="3" s="1"/>
  <c r="M275" i="3"/>
  <c r="N275" i="3" s="1"/>
  <c r="I275" i="3"/>
  <c r="M273" i="3"/>
  <c r="I273" i="3"/>
  <c r="M272" i="3"/>
  <c r="I272" i="3"/>
  <c r="M267" i="3"/>
  <c r="N267" i="3" s="1"/>
  <c r="I267" i="3"/>
  <c r="M265" i="3"/>
  <c r="N265" i="3" s="1"/>
  <c r="I265" i="3"/>
  <c r="M263" i="3"/>
  <c r="N263" i="3" s="1"/>
  <c r="I263" i="3"/>
  <c r="M262" i="3"/>
  <c r="N262" i="3" s="1"/>
  <c r="I262" i="3"/>
  <c r="M261" i="3"/>
  <c r="N261" i="3" s="1"/>
  <c r="I261" i="3"/>
  <c r="M259" i="3"/>
  <c r="N259" i="3" s="1"/>
  <c r="I259" i="3"/>
  <c r="M258" i="3"/>
  <c r="N258" i="3" s="1"/>
  <c r="I258" i="3"/>
  <c r="M257" i="3"/>
  <c r="N257" i="3" s="1"/>
  <c r="I257" i="3"/>
  <c r="M256" i="3"/>
  <c r="N256" i="3" s="1"/>
  <c r="I256" i="3"/>
  <c r="H255" i="3"/>
  <c r="H268" i="3" s="1"/>
  <c r="G255" i="3"/>
  <c r="G268" i="3" s="1"/>
  <c r="M254" i="3"/>
  <c r="N254" i="3" s="1"/>
  <c r="I254" i="3"/>
  <c r="M252" i="3"/>
  <c r="I252" i="3"/>
  <c r="M248" i="3"/>
  <c r="N248" i="3" s="1"/>
  <c r="M247" i="3"/>
  <c r="N247" i="3" s="1"/>
  <c r="M246" i="3"/>
  <c r="N246" i="3" s="1"/>
  <c r="I246" i="3"/>
  <c r="M244" i="3"/>
  <c r="M240" i="3"/>
  <c r="N240" i="3" s="1"/>
  <c r="I240" i="3"/>
  <c r="M239" i="3"/>
  <c r="N239" i="3" s="1"/>
  <c r="I239" i="3"/>
  <c r="M238" i="3"/>
  <c r="N238" i="3" s="1"/>
  <c r="I238" i="3"/>
  <c r="M237" i="3"/>
  <c r="I237" i="3"/>
  <c r="M236" i="3"/>
  <c r="N236" i="3" s="1"/>
  <c r="M234" i="3"/>
  <c r="M230" i="3"/>
  <c r="N230" i="3" s="1"/>
  <c r="I230" i="3"/>
  <c r="M228" i="3"/>
  <c r="N228" i="3" s="1"/>
  <c r="I228" i="3"/>
  <c r="M227" i="3"/>
  <c r="I227" i="3"/>
  <c r="M223" i="3"/>
  <c r="N223" i="3" s="1"/>
  <c r="I223" i="3"/>
  <c r="M220" i="3"/>
  <c r="N220" i="3" s="1"/>
  <c r="I220" i="3"/>
  <c r="M219" i="3"/>
  <c r="N219" i="3" s="1"/>
  <c r="I219" i="3"/>
  <c r="M217" i="3"/>
  <c r="N217" i="3" s="1"/>
  <c r="I217" i="3"/>
  <c r="M216" i="3"/>
  <c r="N216" i="3" s="1"/>
  <c r="I216" i="3"/>
  <c r="M215" i="3"/>
  <c r="N215" i="3" s="1"/>
  <c r="I215" i="3"/>
  <c r="M214" i="3"/>
  <c r="N214" i="3" s="1"/>
  <c r="I214" i="3"/>
  <c r="M211" i="3"/>
  <c r="N211" i="3" s="1"/>
  <c r="I211" i="3"/>
  <c r="H209" i="3"/>
  <c r="H224" i="3" s="1"/>
  <c r="G209" i="3"/>
  <c r="G224" i="3" s="1"/>
  <c r="M208" i="3"/>
  <c r="I208" i="3"/>
  <c r="M205" i="3"/>
  <c r="N205" i="3" s="1"/>
  <c r="I205" i="3"/>
  <c r="M204" i="3"/>
  <c r="N204" i="3" s="1"/>
  <c r="I204" i="3"/>
  <c r="M203" i="3"/>
  <c r="N203" i="3" s="1"/>
  <c r="I203" i="3"/>
  <c r="M202" i="3"/>
  <c r="N202" i="3" s="1"/>
  <c r="I202" i="3"/>
  <c r="M197" i="3"/>
  <c r="I197" i="3"/>
  <c r="M195" i="3"/>
  <c r="N195" i="3" s="1"/>
  <c r="I195" i="3"/>
  <c r="M194" i="3"/>
  <c r="N194" i="3" s="1"/>
  <c r="I194" i="3"/>
  <c r="M193" i="3"/>
  <c r="N193" i="3" s="1"/>
  <c r="I193" i="3"/>
  <c r="M190" i="3"/>
  <c r="I190" i="3"/>
  <c r="M186" i="3"/>
  <c r="N186" i="3" s="1"/>
  <c r="I186" i="3"/>
  <c r="M185" i="3"/>
  <c r="N185" i="3" s="1"/>
  <c r="I185" i="3"/>
  <c r="M184" i="3"/>
  <c r="I184" i="3"/>
  <c r="M179" i="3"/>
  <c r="N179" i="3" s="1"/>
  <c r="I179" i="3"/>
  <c r="M178" i="3"/>
  <c r="N178" i="3" s="1"/>
  <c r="I178" i="3"/>
  <c r="M177" i="3"/>
  <c r="N177" i="3" s="1"/>
  <c r="I177" i="3"/>
  <c r="M176" i="3"/>
  <c r="N176" i="3" s="1"/>
  <c r="I176" i="3"/>
  <c r="M175" i="3"/>
  <c r="N175" i="3" s="1"/>
  <c r="I175" i="3"/>
  <c r="M173" i="3"/>
  <c r="N173" i="3" s="1"/>
  <c r="I173" i="3"/>
  <c r="M172" i="3"/>
  <c r="N172" i="3" s="1"/>
  <c r="M171" i="3"/>
  <c r="N171" i="3" s="1"/>
  <c r="I171" i="3"/>
  <c r="M170" i="3"/>
  <c r="N170" i="3" s="1"/>
  <c r="I170" i="3"/>
  <c r="M169" i="3"/>
  <c r="N169" i="3" s="1"/>
  <c r="I169" i="3"/>
  <c r="M168" i="3"/>
  <c r="N168" i="3" s="1"/>
  <c r="I168" i="3"/>
  <c r="M166" i="3"/>
  <c r="N166" i="3" s="1"/>
  <c r="I166" i="3"/>
  <c r="M165" i="3"/>
  <c r="N165" i="3" s="1"/>
  <c r="I165" i="3"/>
  <c r="M164" i="3"/>
  <c r="N164" i="3" s="1"/>
  <c r="I164" i="3"/>
  <c r="M162" i="3"/>
  <c r="N162" i="3" s="1"/>
  <c r="I162" i="3"/>
  <c r="M161" i="3"/>
  <c r="N161" i="3" s="1"/>
  <c r="I161" i="3"/>
  <c r="M160" i="3"/>
  <c r="N160" i="3" s="1"/>
  <c r="I160" i="3"/>
  <c r="M158" i="3"/>
  <c r="N158" i="3" s="1"/>
  <c r="I158" i="3"/>
  <c r="M156" i="3"/>
  <c r="N156" i="3" s="1"/>
  <c r="I156" i="3"/>
  <c r="M154" i="3"/>
  <c r="N154" i="3" s="1"/>
  <c r="I154" i="3"/>
  <c r="M153" i="3"/>
  <c r="N153" i="3" s="1"/>
  <c r="I153" i="3"/>
  <c r="M152" i="3"/>
  <c r="N152" i="3" s="1"/>
  <c r="I152" i="3"/>
  <c r="M151" i="3"/>
  <c r="N151" i="3" s="1"/>
  <c r="I151" i="3"/>
  <c r="M150" i="3"/>
  <c r="N150" i="3" s="1"/>
  <c r="I150" i="3"/>
  <c r="M149" i="3"/>
  <c r="N149" i="3" s="1"/>
  <c r="I149" i="3"/>
  <c r="M148" i="3"/>
  <c r="N148" i="3" s="1"/>
  <c r="I148" i="3"/>
  <c r="M147" i="3"/>
  <c r="N147" i="3" s="1"/>
  <c r="I147" i="3"/>
  <c r="M146" i="3"/>
  <c r="N146" i="3" s="1"/>
  <c r="I146" i="3"/>
  <c r="M144" i="3"/>
  <c r="N144" i="3" s="1"/>
  <c r="I144" i="3"/>
  <c r="M143" i="3"/>
  <c r="N143" i="3" s="1"/>
  <c r="I143" i="3"/>
  <c r="M142" i="3"/>
  <c r="N142" i="3" s="1"/>
  <c r="I142" i="3"/>
  <c r="M139" i="3"/>
  <c r="N139" i="3" s="1"/>
  <c r="I139" i="3"/>
  <c r="M138" i="3"/>
  <c r="N138" i="3" s="1"/>
  <c r="I138" i="3"/>
  <c r="M136" i="3"/>
  <c r="N136" i="3" s="1"/>
  <c r="I136" i="3"/>
  <c r="M134" i="3"/>
  <c r="N134" i="3" s="1"/>
  <c r="I134" i="3"/>
  <c r="M132" i="3"/>
  <c r="N132" i="3" s="1"/>
  <c r="I132" i="3"/>
  <c r="M131" i="3"/>
  <c r="N131" i="3" s="1"/>
  <c r="I131" i="3"/>
  <c r="M130" i="3"/>
  <c r="N130" i="3" s="1"/>
  <c r="I130" i="3"/>
  <c r="M129" i="3"/>
  <c r="N129" i="3" s="1"/>
  <c r="I129" i="3"/>
  <c r="M128" i="3"/>
  <c r="N128" i="3" s="1"/>
  <c r="I128" i="3"/>
  <c r="M126" i="3"/>
  <c r="N126" i="3" s="1"/>
  <c r="I126" i="3"/>
  <c r="M125" i="3"/>
  <c r="N125" i="3" s="1"/>
  <c r="I125" i="3"/>
  <c r="M123" i="3"/>
  <c r="N123" i="3" s="1"/>
  <c r="I123" i="3"/>
  <c r="M122" i="3"/>
  <c r="N122" i="3" s="1"/>
  <c r="M121" i="3"/>
  <c r="N121" i="3" s="1"/>
  <c r="M119" i="3"/>
  <c r="N119" i="3" s="1"/>
  <c r="I119" i="3"/>
  <c r="M118" i="3"/>
  <c r="N118" i="3" s="1"/>
  <c r="I118" i="3"/>
  <c r="M117" i="3"/>
  <c r="N117" i="3" s="1"/>
  <c r="I117" i="3"/>
  <c r="M115" i="3"/>
  <c r="N115" i="3" s="1"/>
  <c r="I115" i="3"/>
  <c r="M114" i="3"/>
  <c r="I114" i="3"/>
  <c r="M113" i="3"/>
  <c r="N113" i="3" s="1"/>
  <c r="I113" i="3"/>
  <c r="M112" i="3"/>
  <c r="N112" i="3" s="1"/>
  <c r="I112" i="3"/>
  <c r="M108" i="3"/>
  <c r="N108" i="3" s="1"/>
  <c r="I108" i="3"/>
  <c r="M107" i="3"/>
  <c r="N107" i="3" s="1"/>
  <c r="I107" i="3"/>
  <c r="M106" i="3"/>
  <c r="N106" i="3" s="1"/>
  <c r="I106" i="3"/>
  <c r="M104" i="3"/>
  <c r="N104" i="3" s="1"/>
  <c r="I104" i="3"/>
  <c r="M103" i="3"/>
  <c r="N103" i="3" s="1"/>
  <c r="I103" i="3"/>
  <c r="M102" i="3"/>
  <c r="N102" i="3" s="1"/>
  <c r="I102" i="3"/>
  <c r="M101" i="3"/>
  <c r="N101" i="3" s="1"/>
  <c r="I101" i="3"/>
  <c r="M99" i="3"/>
  <c r="N99" i="3" s="1"/>
  <c r="I99" i="3"/>
  <c r="M98" i="3"/>
  <c r="N98" i="3" s="1"/>
  <c r="I98" i="3"/>
  <c r="M97" i="3"/>
  <c r="N97" i="3" s="1"/>
  <c r="I97" i="3"/>
  <c r="M96" i="3"/>
  <c r="N96" i="3" s="1"/>
  <c r="I96" i="3"/>
  <c r="M95" i="3"/>
  <c r="N95" i="3" s="1"/>
  <c r="I95" i="3"/>
  <c r="M94" i="3"/>
  <c r="N94" i="3" s="1"/>
  <c r="I94" i="3"/>
  <c r="M93" i="3"/>
  <c r="N93" i="3" s="1"/>
  <c r="I93" i="3"/>
  <c r="H92" i="3"/>
  <c r="H109" i="3" s="1"/>
  <c r="G92" i="3"/>
  <c r="G109" i="3" s="1"/>
  <c r="M88" i="3"/>
  <c r="N88" i="3" s="1"/>
  <c r="I88" i="3"/>
  <c r="M86" i="3"/>
  <c r="N86" i="3" s="1"/>
  <c r="I86" i="3"/>
  <c r="M85" i="3"/>
  <c r="N85" i="3" s="1"/>
  <c r="I85" i="3"/>
  <c r="M81" i="3"/>
  <c r="N81" i="3" s="1"/>
  <c r="I81" i="3"/>
  <c r="M82" i="3"/>
  <c r="I82" i="3"/>
  <c r="M80" i="3"/>
  <c r="N80" i="3" s="1"/>
  <c r="I80" i="3"/>
  <c r="M76" i="3"/>
  <c r="N76" i="3" s="1"/>
  <c r="I76" i="3"/>
  <c r="M75" i="3"/>
  <c r="N75" i="3" s="1"/>
  <c r="M73" i="3"/>
  <c r="N73" i="3" s="1"/>
  <c r="I73" i="3"/>
  <c r="M72" i="3"/>
  <c r="N72" i="3" s="1"/>
  <c r="I72" i="3"/>
  <c r="M69" i="3"/>
  <c r="I69" i="3"/>
  <c r="M68" i="3"/>
  <c r="N68" i="3" s="1"/>
  <c r="I68" i="3"/>
  <c r="M67" i="3"/>
  <c r="N67" i="3" s="1"/>
  <c r="I67" i="3"/>
  <c r="M63" i="3"/>
  <c r="N63" i="3" s="1"/>
  <c r="I63" i="3"/>
  <c r="M62" i="3"/>
  <c r="N62" i="3" s="1"/>
  <c r="I62" i="3"/>
  <c r="M60" i="3"/>
  <c r="N60" i="3" s="1"/>
  <c r="I60" i="3"/>
  <c r="M59" i="3"/>
  <c r="N59" i="3" s="1"/>
  <c r="I59" i="3"/>
  <c r="M57" i="3"/>
  <c r="N57" i="3" s="1"/>
  <c r="I57" i="3"/>
  <c r="M56" i="3"/>
  <c r="I56" i="3"/>
  <c r="M51" i="3"/>
  <c r="N51" i="3" s="1"/>
  <c r="I51" i="3"/>
  <c r="M50" i="3"/>
  <c r="I50" i="3"/>
  <c r="M42" i="3"/>
  <c r="N42" i="3" s="1"/>
  <c r="I42" i="3"/>
  <c r="M41" i="3"/>
  <c r="I41" i="3"/>
  <c r="M37" i="3"/>
  <c r="N37" i="3" s="1"/>
  <c r="I37" i="3"/>
  <c r="M36" i="3"/>
  <c r="N36" i="3" s="1"/>
  <c r="I36" i="3"/>
  <c r="M35" i="3"/>
  <c r="N35" i="3" s="1"/>
  <c r="I35" i="3"/>
  <c r="M33" i="3"/>
  <c r="N33" i="3" s="1"/>
  <c r="I33" i="3"/>
  <c r="M32" i="3"/>
  <c r="N32" i="3" s="1"/>
  <c r="I32" i="3"/>
  <c r="M31" i="3"/>
  <c r="I31" i="3"/>
  <c r="M28" i="3"/>
  <c r="N28" i="3" s="1"/>
  <c r="I28" i="3"/>
  <c r="M27" i="3"/>
  <c r="I27" i="3"/>
  <c r="M23" i="3"/>
  <c r="N23" i="3" s="1"/>
  <c r="I23" i="3"/>
  <c r="M22" i="3"/>
  <c r="N22" i="3" s="1"/>
  <c r="I22" i="3"/>
  <c r="M21" i="3"/>
  <c r="N21" i="3" s="1"/>
  <c r="I21" i="3"/>
  <c r="M19" i="3"/>
  <c r="N19" i="3" s="1"/>
  <c r="I19" i="3"/>
  <c r="M18" i="3"/>
  <c r="N18" i="3" s="1"/>
  <c r="I18" i="3"/>
  <c r="M15" i="3"/>
  <c r="N15" i="3" s="1"/>
  <c r="I15" i="3"/>
  <c r="M14" i="3"/>
  <c r="N14" i="3" s="1"/>
  <c r="I14" i="3"/>
  <c r="M13" i="3"/>
  <c r="I13" i="3"/>
  <c r="L468" i="3" l="1"/>
  <c r="I293" i="3"/>
  <c r="M293" i="3"/>
  <c r="G468" i="3"/>
  <c r="J468" i="3"/>
  <c r="F468" i="3"/>
  <c r="K468" i="3"/>
  <c r="E468" i="3"/>
  <c r="H468" i="3"/>
  <c r="I276" i="3"/>
  <c r="I187" i="3"/>
  <c r="I231" i="3"/>
  <c r="N272" i="3"/>
  <c r="M276" i="3"/>
  <c r="M231" i="3"/>
  <c r="I199" i="3"/>
  <c r="I249" i="3"/>
  <c r="M249" i="3"/>
  <c r="I24" i="3"/>
  <c r="I53" i="3"/>
  <c r="I38" i="3"/>
  <c r="I64" i="3"/>
  <c r="I241" i="3"/>
  <c r="I181" i="3"/>
  <c r="N184" i="3"/>
  <c r="N187" i="3" s="1"/>
  <c r="C18" i="12" s="1"/>
  <c r="M187" i="3"/>
  <c r="I77" i="3"/>
  <c r="N31" i="3"/>
  <c r="M38" i="3"/>
  <c r="N50" i="3"/>
  <c r="M53" i="3"/>
  <c r="N82" i="3"/>
  <c r="N197" i="3"/>
  <c r="M199" i="3"/>
  <c r="N237" i="3"/>
  <c r="M241" i="3"/>
  <c r="M181" i="3"/>
  <c r="M24" i="3"/>
  <c r="M64" i="3"/>
  <c r="N69" i="3"/>
  <c r="N77" i="3" s="1"/>
  <c r="C15" i="12" s="1"/>
  <c r="M77" i="3"/>
  <c r="N208" i="3"/>
  <c r="I333" i="3"/>
  <c r="N329" i="3"/>
  <c r="N333" i="3" s="1"/>
  <c r="C32" i="12" s="1"/>
  <c r="M333" i="3"/>
  <c r="N114" i="3"/>
  <c r="N181" i="3" s="1"/>
  <c r="C17" i="12" s="1"/>
  <c r="N297" i="3"/>
  <c r="N299" i="3" s="1"/>
  <c r="C28" i="12" s="1"/>
  <c r="N252" i="3"/>
  <c r="M435" i="3"/>
  <c r="I440" i="3"/>
  <c r="N438" i="3"/>
  <c r="N440" i="3" s="1"/>
  <c r="C46" i="12" s="1"/>
  <c r="M440" i="3"/>
  <c r="I390" i="3"/>
  <c r="M255" i="3"/>
  <c r="M268" i="3" s="1"/>
  <c r="I457" i="3"/>
  <c r="I365" i="3"/>
  <c r="I466" i="3"/>
  <c r="I209" i="3"/>
  <c r="I224" i="3" s="1"/>
  <c r="I380" i="3"/>
  <c r="M380" i="3"/>
  <c r="M306" i="3"/>
  <c r="I447" i="3"/>
  <c r="M92" i="3"/>
  <c r="N92" i="3" s="1"/>
  <c r="I435" i="3"/>
  <c r="I255" i="3"/>
  <c r="I268" i="3" s="1"/>
  <c r="N309" i="3"/>
  <c r="N311" i="3" s="1"/>
  <c r="C30" i="12" s="1"/>
  <c r="N372" i="3"/>
  <c r="N380" i="3" s="1"/>
  <c r="C38" i="12" s="1"/>
  <c r="N435" i="3"/>
  <c r="C45" i="12" s="1"/>
  <c r="M365" i="3"/>
  <c r="M447" i="3"/>
  <c r="N466" i="3"/>
  <c r="C51" i="12" s="1"/>
  <c r="N365" i="3"/>
  <c r="C36" i="12" s="1"/>
  <c r="M413" i="3"/>
  <c r="I426" i="3"/>
  <c r="N447" i="3"/>
  <c r="C47" i="12" s="1"/>
  <c r="N56" i="3"/>
  <c r="N64" i="3" s="1"/>
  <c r="C14" i="12" s="1"/>
  <c r="N190" i="3"/>
  <c r="M209" i="3"/>
  <c r="N209" i="3" s="1"/>
  <c r="N279" i="3"/>
  <c r="N283" i="3" s="1"/>
  <c r="C26" i="12" s="1"/>
  <c r="M352" i="3"/>
  <c r="N450" i="3"/>
  <c r="N451" i="3" s="1"/>
  <c r="C48" i="12" s="1"/>
  <c r="N234" i="3"/>
  <c r="N273" i="3"/>
  <c r="M341" i="3"/>
  <c r="N345" i="3"/>
  <c r="N352" i="3" s="1"/>
  <c r="C34" i="12" s="1"/>
  <c r="I358" i="3"/>
  <c r="I419" i="3"/>
  <c r="I461" i="3"/>
  <c r="I341" i="3"/>
  <c r="I352" i="3"/>
  <c r="M390" i="3"/>
  <c r="N419" i="3"/>
  <c r="C42" i="12" s="1"/>
  <c r="M430" i="3"/>
  <c r="N461" i="3"/>
  <c r="C50" i="12" s="1"/>
  <c r="I413" i="3"/>
  <c r="N358" i="3"/>
  <c r="C35" i="12" s="1"/>
  <c r="N426" i="3"/>
  <c r="C43" i="12" s="1"/>
  <c r="N457" i="3"/>
  <c r="C49" i="12" s="1"/>
  <c r="N306" i="3"/>
  <c r="C29" i="12" s="1"/>
  <c r="N227" i="3"/>
  <c r="N231" i="3" s="1"/>
  <c r="C21" i="12" s="1"/>
  <c r="N244" i="3"/>
  <c r="N249" i="3" s="1"/>
  <c r="C23" i="12" s="1"/>
  <c r="N286" i="3"/>
  <c r="N293" i="3" s="1"/>
  <c r="C27" i="12" s="1"/>
  <c r="N341" i="3"/>
  <c r="C33" i="12" s="1"/>
  <c r="N389" i="3"/>
  <c r="N390" i="3" s="1"/>
  <c r="C40" i="12" s="1"/>
  <c r="N413" i="3"/>
  <c r="C41" i="12" s="1"/>
  <c r="M426" i="3"/>
  <c r="M461" i="3"/>
  <c r="I306" i="3"/>
  <c r="N27" i="3"/>
  <c r="N41" i="3"/>
  <c r="N368" i="3"/>
  <c r="N369" i="3" s="1"/>
  <c r="C37" i="12" s="1"/>
  <c r="M419" i="3"/>
  <c r="I92" i="3"/>
  <c r="I109" i="3" s="1"/>
  <c r="M457" i="3"/>
  <c r="M466" i="3"/>
  <c r="N13" i="3"/>
  <c r="N24" i="3" s="1"/>
  <c r="C11" i="12" s="1"/>
  <c r="M358" i="3"/>
  <c r="C473" i="3" l="1"/>
  <c r="C471" i="3"/>
  <c r="I468" i="3"/>
  <c r="N199" i="3"/>
  <c r="C19" i="12" s="1"/>
  <c r="M109" i="3"/>
  <c r="N109" i="3"/>
  <c r="C16" i="12" s="1"/>
  <c r="N53" i="3"/>
  <c r="C13" i="12" s="1"/>
  <c r="N241" i="3"/>
  <c r="C22" i="12" s="1"/>
  <c r="N276" i="3"/>
  <c r="C25" i="12" s="1"/>
  <c r="N38" i="3"/>
  <c r="C12" i="12" s="1"/>
  <c r="N224" i="3"/>
  <c r="C20" i="12" s="1"/>
  <c r="M224" i="3"/>
  <c r="N255" i="3"/>
  <c r="N268" i="3" s="1"/>
  <c r="C24" i="12" s="1"/>
  <c r="C54" i="12" l="1"/>
  <c r="M468" i="3"/>
  <c r="C474" i="3"/>
  <c r="N468" i="3"/>
  <c r="C55" i="12" s="1"/>
</calcChain>
</file>

<file path=xl/comments1.xml><?xml version="1.0" encoding="utf-8"?>
<comments xmlns="http://schemas.openxmlformats.org/spreadsheetml/2006/main">
  <authors>
    <author>Audia Yasiris Soto Diaz</author>
  </authors>
  <commentList>
    <comment ref="K27" authorId="0" shapeId="0">
      <text>
        <r>
          <rPr>
            <b/>
            <sz val="9"/>
            <color indexed="81"/>
            <rFont val="Tahoma"/>
            <family val="2"/>
          </rPr>
          <t>27 CUOTAS DESDE SEPTIEMBRE 2021 HASTA NOVIEMBRE 2023, 
UNA ULTIMA DE 28 CUOTAS DE 53,016.87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DESDE EL 05 OCTUBRE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 xml:space="preserve">DESCUENTO MENSUAL </t>
        </r>
      </text>
    </comment>
    <comment ref="F163" authorId="0" shapeId="0">
      <text>
        <r>
          <rPr>
            <b/>
            <sz val="9"/>
            <color indexed="81"/>
            <rFont val="Tahoma"/>
            <family val="2"/>
          </rPr>
          <t>1ERO. OCTUBRE</t>
        </r>
      </text>
    </comment>
    <comment ref="L248" authorId="0" shapeId="0">
      <text>
        <r>
          <rPr>
            <b/>
            <sz val="9"/>
            <color indexed="81"/>
            <rFont val="Tahoma"/>
            <family val="2"/>
          </rPr>
          <t>INCLUSION DE ADICIONAL DE SEGURO</t>
        </r>
      </text>
    </comment>
    <comment ref="K281" authorId="0" shapeId="0">
      <text>
        <r>
          <rPr>
            <b/>
            <sz val="9"/>
            <color indexed="81"/>
            <rFont val="Tahoma"/>
            <family val="2"/>
          </rPr>
          <t>CAMBIO DE PLAN ROYAL AL MAX</t>
        </r>
      </text>
    </comment>
    <comment ref="F290" authorId="0" shapeId="0">
      <text>
        <r>
          <rPr>
            <b/>
            <sz val="9"/>
            <color indexed="81"/>
            <rFont val="Tahoma"/>
            <family val="2"/>
          </rPr>
          <t>1 ERO OCTUBRE</t>
        </r>
      </text>
    </comment>
    <comment ref="K296" authorId="0" shapeId="0">
      <text>
        <r>
          <rPr>
            <b/>
            <sz val="9"/>
            <color indexed="81"/>
            <rFont val="Tahoma"/>
            <family val="2"/>
          </rPr>
          <t>CAMBIO DE PLAN  MAX AL PLATINUM</t>
        </r>
      </text>
    </comment>
    <comment ref="F298" authorId="0" shapeId="0">
      <text>
        <r>
          <rPr>
            <b/>
            <sz val="9"/>
            <color indexed="81"/>
            <rFont val="Tahoma"/>
            <family val="2"/>
          </rPr>
          <t>1ERO OCTUBRE</t>
        </r>
      </text>
    </comment>
    <comment ref="F309" authorId="0" shapeId="0">
      <text>
        <r>
          <rPr>
            <b/>
            <sz val="9"/>
            <color indexed="81"/>
            <rFont val="Tahoma"/>
            <family val="2"/>
          </rPr>
          <t>1 ero septiembre</t>
        </r>
      </text>
    </comment>
    <comment ref="F315" authorId="0" shapeId="0">
      <text>
        <r>
          <rPr>
            <b/>
            <sz val="9"/>
            <color indexed="81"/>
            <rFont val="Tahoma"/>
            <family val="2"/>
          </rPr>
          <t>DESDE EL 1ERO DE OCTUBRE</t>
        </r>
      </text>
    </comment>
    <comment ref="E316" authorId="0" shapeId="0">
      <text>
        <r>
          <rPr>
            <b/>
            <sz val="9"/>
            <color indexed="81"/>
            <rFont val="Tahoma"/>
            <family val="2"/>
          </rPr>
          <t>DESDE EL 27 septiembre</t>
        </r>
      </text>
    </comment>
    <comment ref="D317" authorId="0" shapeId="0">
      <text>
        <r>
          <rPr>
            <b/>
            <sz val="9"/>
            <color indexed="81"/>
            <rFont val="Tahoma"/>
            <family val="2"/>
          </rPr>
          <t>ASIGNADO AL DESPACHO MAG. ROSA FIOR D ALIZA PEREZ DE GARCIA</t>
        </r>
      </text>
    </comment>
    <comment ref="D318" authorId="0" shapeId="0">
      <text>
        <r>
          <rPr>
            <b/>
            <sz val="9"/>
            <color indexed="81"/>
            <rFont val="Tahoma"/>
            <family val="2"/>
          </rPr>
          <t>ASIGNADO AL DESPACHO MAG. ROSA FIOR D ALIZA PEREZ DE GARCIA</t>
        </r>
      </text>
    </comment>
    <comment ref="D319" authorId="0" shapeId="0">
      <text>
        <r>
          <rPr>
            <b/>
            <sz val="9"/>
            <color indexed="81"/>
            <rFont val="Tahoma"/>
            <family val="2"/>
          </rPr>
          <t>ASIGNADO AL DESPACHO MAG. PEDRO PABLO YERMENOS FORASTIERI</t>
        </r>
      </text>
    </comment>
    <comment ref="D320" authorId="0" shapeId="0">
      <text>
        <r>
          <rPr>
            <b/>
            <sz val="9"/>
            <color indexed="81"/>
            <rFont val="Tahoma"/>
            <family val="2"/>
          </rPr>
          <t>ASIGNADO AL DESPACHO MAG. FERNANDO FERNANDEZ CRUZ</t>
        </r>
      </text>
    </comment>
    <comment ref="D321" authorId="0" shapeId="0">
      <text>
        <r>
          <rPr>
            <b/>
            <sz val="9"/>
            <color indexed="81"/>
            <rFont val="Tahoma"/>
            <family val="2"/>
          </rPr>
          <t>ASIGNADO A LA DIRECCION DE INSPECCION</t>
        </r>
      </text>
    </comment>
    <comment ref="D322" authorId="0" shapeId="0">
      <text>
        <r>
          <rPr>
            <b/>
            <sz val="9"/>
            <color indexed="81"/>
            <rFont val="Tahoma"/>
            <family val="2"/>
          </rPr>
          <t>ASIGNADO A LA DIRECCION DE INSPECCION</t>
        </r>
      </text>
    </comment>
    <comment ref="D323" authorId="0" shapeId="0">
      <text>
        <r>
          <rPr>
            <b/>
            <sz val="9"/>
            <color indexed="81"/>
            <rFont val="Tahoma"/>
            <family val="2"/>
          </rPr>
          <t>A LA EX-MAGISTRADA CRISTIAN PERDOMO HERNANDEZ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4" authorId="0" shapeId="0">
      <text>
        <r>
          <rPr>
            <b/>
            <sz val="9"/>
            <color indexed="81"/>
            <rFont val="Tahoma"/>
            <family val="2"/>
          </rPr>
          <t>ASIGNADO AL EX-MAGISTRADO SANTIAGO SALVADOR SOSA CASTILLO</t>
        </r>
      </text>
    </comment>
    <comment ref="D325" authorId="0" shapeId="0">
      <text>
        <r>
          <rPr>
            <b/>
            <sz val="9"/>
            <color indexed="81"/>
            <rFont val="Tahoma"/>
            <family val="2"/>
          </rPr>
          <t>ASIGNADA A LA EX-MAGISTRADA RAFAELINA PERALTA ARIAS</t>
        </r>
      </text>
    </comment>
    <comment ref="F330" authorId="0" shapeId="0">
      <text>
        <r>
          <rPr>
            <b/>
            <sz val="9"/>
            <color indexed="81"/>
            <rFont val="Tahoma"/>
            <family val="2"/>
          </rPr>
          <t>DESDE EL 05 OCTUBRE</t>
        </r>
      </text>
    </comment>
  </commentList>
</comments>
</file>

<file path=xl/comments2.xml><?xml version="1.0" encoding="utf-8"?>
<comments xmlns="http://schemas.openxmlformats.org/spreadsheetml/2006/main">
  <authors>
    <author>Audia Yasiris Soto Diaz</author>
  </authors>
  <commentList>
    <comment ref="K27" authorId="0" shapeId="0">
      <text>
        <r>
          <rPr>
            <b/>
            <sz val="9"/>
            <color indexed="81"/>
            <rFont val="Tahoma"/>
            <family val="2"/>
          </rPr>
          <t>27 CUOTAS DESDE SEPTIEMBRE 2021 HASTA NOVIEMBRE 2023, 
UNA ULTIMA DE 28 CUOTAS DE 53,016.87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DESDE EL 05 OCTUBRE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 xml:space="preserve">DESCUENTO MENSUAL </t>
        </r>
      </text>
    </comment>
    <comment ref="F164" authorId="0" shapeId="0">
      <text>
        <r>
          <rPr>
            <b/>
            <sz val="9"/>
            <color indexed="81"/>
            <rFont val="Tahoma"/>
            <family val="2"/>
          </rPr>
          <t>1ERO. OCTUBRE</t>
        </r>
      </text>
    </comment>
    <comment ref="L250" authorId="0" shapeId="0">
      <text>
        <r>
          <rPr>
            <b/>
            <sz val="9"/>
            <color indexed="81"/>
            <rFont val="Tahoma"/>
            <family val="2"/>
          </rPr>
          <t>INCLUSION DE ADICIONAL DE SEGURO</t>
        </r>
      </text>
    </comment>
    <comment ref="K284" authorId="0" shapeId="0">
      <text>
        <r>
          <rPr>
            <b/>
            <sz val="9"/>
            <color indexed="81"/>
            <rFont val="Tahoma"/>
            <family val="2"/>
          </rPr>
          <t>CAMBIO DE PLAN ROYAL AL MAX</t>
        </r>
      </text>
    </comment>
    <comment ref="F290" authorId="0" shapeId="0">
      <text>
        <r>
          <rPr>
            <b/>
            <sz val="9"/>
            <color indexed="81"/>
            <rFont val="Tahoma"/>
            <family val="2"/>
          </rPr>
          <t>DESDE EL 1ERO DE OCTUBRE</t>
        </r>
      </text>
    </comment>
    <comment ref="E291" authorId="0" shapeId="0">
      <text>
        <r>
          <rPr>
            <b/>
            <sz val="9"/>
            <color indexed="81"/>
            <rFont val="Tahoma"/>
            <family val="2"/>
          </rPr>
          <t>DESDE EL 27 septiembre</t>
        </r>
      </text>
    </comment>
    <comment ref="D292" authorId="0" shapeId="0">
      <text>
        <r>
          <rPr>
            <b/>
            <sz val="9"/>
            <color indexed="81"/>
            <rFont val="Tahoma"/>
            <family val="2"/>
          </rPr>
          <t>ASIGNADO AL DESPACHO MAG. ROSA FIOR D ALIZA PEREZ DE GARCIA</t>
        </r>
      </text>
    </comment>
    <comment ref="D293" authorId="0" shapeId="0">
      <text>
        <r>
          <rPr>
            <b/>
            <sz val="9"/>
            <color indexed="81"/>
            <rFont val="Tahoma"/>
            <family val="2"/>
          </rPr>
          <t>ASIGNADO AL DESPACHO MAG. ROSA FIOR D ALIZA PEREZ DE GARCIA</t>
        </r>
      </text>
    </comment>
    <comment ref="D294" authorId="0" shapeId="0">
      <text>
        <r>
          <rPr>
            <b/>
            <sz val="9"/>
            <color indexed="81"/>
            <rFont val="Tahoma"/>
            <family val="2"/>
          </rPr>
          <t>ASIGNADO AL DESPACHO MAG. PEDRO PABLO YERMENOS FORASTIERI</t>
        </r>
      </text>
    </comment>
    <comment ref="D295" authorId="0" shapeId="0">
      <text>
        <r>
          <rPr>
            <b/>
            <sz val="9"/>
            <color indexed="81"/>
            <rFont val="Tahoma"/>
            <family val="2"/>
          </rPr>
          <t>ASIGNADO AL DESPACHO MAG. FERNANDO FERNANDEZ CRUZ</t>
        </r>
      </text>
    </comment>
    <comment ref="D296" authorId="0" shapeId="0">
      <text>
        <r>
          <rPr>
            <b/>
            <sz val="9"/>
            <color indexed="81"/>
            <rFont val="Tahoma"/>
            <family val="2"/>
          </rPr>
          <t>ASIGNADO A LA DIRECCION DE INSPECCION</t>
        </r>
      </text>
    </comment>
    <comment ref="D297" authorId="0" shapeId="0">
      <text>
        <r>
          <rPr>
            <b/>
            <sz val="9"/>
            <color indexed="81"/>
            <rFont val="Tahoma"/>
            <family val="2"/>
          </rPr>
          <t>ASIGNADO A LA DIRECCION DE INSPECCION</t>
        </r>
      </text>
    </comment>
    <comment ref="D298" authorId="0" shapeId="0">
      <text>
        <r>
          <rPr>
            <b/>
            <sz val="9"/>
            <color indexed="81"/>
            <rFont val="Tahoma"/>
            <family val="2"/>
          </rPr>
          <t>A LA EX-MAGISTRADA CRISTIAN PERDOMO HERNANDEZ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9" authorId="0" shapeId="0">
      <text>
        <r>
          <rPr>
            <b/>
            <sz val="9"/>
            <color indexed="81"/>
            <rFont val="Tahoma"/>
            <family val="2"/>
          </rPr>
          <t>ASIGNADO AL EX-MAGISTRADO SANTIAGO SALVADOR SOSA CASTILLO</t>
        </r>
      </text>
    </comment>
    <comment ref="D300" authorId="0" shapeId="0">
      <text>
        <r>
          <rPr>
            <b/>
            <sz val="9"/>
            <color indexed="81"/>
            <rFont val="Tahoma"/>
            <family val="2"/>
          </rPr>
          <t>ASIGNADA A LA EX-MAGISTRADA RAFAELINA PERALTA ARIAS</t>
        </r>
      </text>
    </comment>
    <comment ref="F309" authorId="0" shapeId="0">
      <text>
        <r>
          <rPr>
            <b/>
            <sz val="9"/>
            <color indexed="81"/>
            <rFont val="Tahoma"/>
            <family val="2"/>
          </rPr>
          <t>1 ERO OCTUBRE</t>
        </r>
      </text>
    </comment>
    <comment ref="K315" authorId="0" shapeId="0">
      <text>
        <r>
          <rPr>
            <b/>
            <sz val="9"/>
            <color indexed="81"/>
            <rFont val="Tahoma"/>
            <family val="2"/>
          </rPr>
          <t>CAMBIO DE PLAN  MAX AL PLATINUM</t>
        </r>
      </text>
    </comment>
    <comment ref="F317" authorId="0" shapeId="0">
      <text>
        <r>
          <rPr>
            <b/>
            <sz val="9"/>
            <color indexed="81"/>
            <rFont val="Tahoma"/>
            <family val="2"/>
          </rPr>
          <t>1ERO OCTUBRE</t>
        </r>
      </text>
    </comment>
    <comment ref="F328" authorId="0" shapeId="0">
      <text>
        <r>
          <rPr>
            <b/>
            <sz val="9"/>
            <color indexed="81"/>
            <rFont val="Tahoma"/>
            <family val="2"/>
          </rPr>
          <t>1 ero septiembre</t>
        </r>
      </text>
    </comment>
    <comment ref="F338" authorId="0" shapeId="0">
      <text>
        <r>
          <rPr>
            <b/>
            <sz val="9"/>
            <color indexed="81"/>
            <rFont val="Tahoma"/>
            <family val="2"/>
          </rPr>
          <t>DESDE EL 05 OCTUBRE</t>
        </r>
      </text>
    </comment>
  </commentList>
</comments>
</file>

<file path=xl/sharedStrings.xml><?xml version="1.0" encoding="utf-8"?>
<sst xmlns="http://schemas.openxmlformats.org/spreadsheetml/2006/main" count="2293" uniqueCount="848">
  <si>
    <t>REPUBLICA DOMINICANA</t>
  </si>
  <si>
    <t>TRIBUNAL SUPERIOR ELECTORAL</t>
  </si>
  <si>
    <t>TSS</t>
  </si>
  <si>
    <t>SFS</t>
  </si>
  <si>
    <t>AFP</t>
  </si>
  <si>
    <t>EMPLEADO</t>
  </si>
  <si>
    <t xml:space="preserve">CEDULA </t>
  </si>
  <si>
    <t>POSICION</t>
  </si>
  <si>
    <t>ISR</t>
  </si>
  <si>
    <t>PRESIDENCIA</t>
  </si>
  <si>
    <t>YGNACIO P. CAMACHO HIDALGO</t>
  </si>
  <si>
    <t>001-0061823-0</t>
  </si>
  <si>
    <t>JUEZ PRESIDENTE</t>
  </si>
  <si>
    <t>MILDRED A. ZAPATA MORA</t>
  </si>
  <si>
    <t>001-0022713-1</t>
  </si>
  <si>
    <t>136-0017593-2</t>
  </si>
  <si>
    <t>ROSANNY A. MEDINA TEJEDA</t>
  </si>
  <si>
    <t>001-1800999-2</t>
  </si>
  <si>
    <t>ASISTENTE LEGAL</t>
  </si>
  <si>
    <t>VICTOR M.  MARTINEZ ROJAS</t>
  </si>
  <si>
    <t>001-1741587-7</t>
  </si>
  <si>
    <t>001-1865272-6</t>
  </si>
  <si>
    <t>ORFELINA DEL CARMEN VALERIO DUARTE</t>
  </si>
  <si>
    <t>001-0439915-9</t>
  </si>
  <si>
    <t>001-1359627-4</t>
  </si>
  <si>
    <t>402-2175716-0</t>
  </si>
  <si>
    <t>402-2532609-5</t>
  </si>
  <si>
    <t>ANALISTA I</t>
  </si>
  <si>
    <t>402-2334045-2</t>
  </si>
  <si>
    <t>MENSAJERO INTERNO</t>
  </si>
  <si>
    <t>SUB-TOTAL</t>
  </si>
  <si>
    <t>DESPACHO MAG. JUAN ALFREDO BIAGGI LAMA</t>
  </si>
  <si>
    <t>JUAN A.  BIAGGI LAMA</t>
  </si>
  <si>
    <t>001-0085844-8</t>
  </si>
  <si>
    <t>JUEZ TITULAR</t>
  </si>
  <si>
    <t>LUIS E. HERRERA ALVAREZ</t>
  </si>
  <si>
    <t>003-0093662-2</t>
  </si>
  <si>
    <t>056-0165659-7</t>
  </si>
  <si>
    <t>001-1549136-7</t>
  </si>
  <si>
    <t>002-0142072-6</t>
  </si>
  <si>
    <t>001-0297451-6</t>
  </si>
  <si>
    <t>056-0135123-1</t>
  </si>
  <si>
    <t>CAROLYN PIMENTEL BEATO</t>
  </si>
  <si>
    <t>224-0045296-1</t>
  </si>
  <si>
    <t>JHONY L.  ORTIZ GUERRERO</t>
  </si>
  <si>
    <t>003-0065899-3</t>
  </si>
  <si>
    <t>SEGURIDAD II</t>
  </si>
  <si>
    <t>003-0049378-0</t>
  </si>
  <si>
    <t>001-0125884-6</t>
  </si>
  <si>
    <t>JUEZA TITULAR</t>
  </si>
  <si>
    <t>001-0953496-6</t>
  </si>
  <si>
    <t>FREDDY G. MORETA</t>
  </si>
  <si>
    <t>001-0125777-2</t>
  </si>
  <si>
    <t>058-0005498-2</t>
  </si>
  <si>
    <t>HEIDY M.  POU CANAHUATE</t>
  </si>
  <si>
    <t>001-1554272-2</t>
  </si>
  <si>
    <t>023-0103287-2</t>
  </si>
  <si>
    <t>001-0399674-0</t>
  </si>
  <si>
    <t>JOSE D. GARCIA</t>
  </si>
  <si>
    <t>402-2116949-9</t>
  </si>
  <si>
    <t>SAGIE A. ROEDAN MATEO</t>
  </si>
  <si>
    <t>008-0004234-3</t>
  </si>
  <si>
    <t>JESSICA A. MATOS PEGUERO</t>
  </si>
  <si>
    <t>402-2685390-7</t>
  </si>
  <si>
    <t>001-0321125-6</t>
  </si>
  <si>
    <t>VICTOR CUELLO VALDEZ</t>
  </si>
  <si>
    <t>001-0055574-7</t>
  </si>
  <si>
    <t>CHOFER</t>
  </si>
  <si>
    <t>402-4124199-7</t>
  </si>
  <si>
    <t>MIRLA V.  SANCHEZ NOBLE</t>
  </si>
  <si>
    <t>001-0826278-3</t>
  </si>
  <si>
    <t>AUXILIAR I</t>
  </si>
  <si>
    <t>DESPACHO MAG. PEDRO PABLO YERMENOS FORASTIERI</t>
  </si>
  <si>
    <t>PEDRO P. YERMENOS FORASTIERI</t>
  </si>
  <si>
    <t>001-0103874-3</t>
  </si>
  <si>
    <t>001-1713540-0</t>
  </si>
  <si>
    <t>001-1820141-7</t>
  </si>
  <si>
    <t>001-0200091-6</t>
  </si>
  <si>
    <t>ASISTENTE DE DESPACHO</t>
  </si>
  <si>
    <t>001-1759844-1</t>
  </si>
  <si>
    <t>065-0040421-2</t>
  </si>
  <si>
    <t>028-0014078-8</t>
  </si>
  <si>
    <t>NURIS FORCHUE</t>
  </si>
  <si>
    <t>001-0383072-5</t>
  </si>
  <si>
    <t>FRANKLIN MOLINA ACEVEDO</t>
  </si>
  <si>
    <t>001-1346655-1</t>
  </si>
  <si>
    <t>093-0034712-8</t>
  </si>
  <si>
    <t>402-2540690-5</t>
  </si>
  <si>
    <t>012-0100597-0</t>
  </si>
  <si>
    <t>402-2441231-8</t>
  </si>
  <si>
    <t>001-1011147-3</t>
  </si>
  <si>
    <t>001-0459610-1</t>
  </si>
  <si>
    <t>001-1544450-7</t>
  </si>
  <si>
    <t>402-2415013-2</t>
  </si>
  <si>
    <t>CALINA BELTRE GONZALEZ</t>
  </si>
  <si>
    <t>402-3810933-0</t>
  </si>
  <si>
    <t>YOELIN GARCIA</t>
  </si>
  <si>
    <t>223-0103847-1</t>
  </si>
  <si>
    <t>402-1730913-3</t>
  </si>
  <si>
    <t>SECRETARIA GENERAL</t>
  </si>
  <si>
    <t>001-0832793-3</t>
  </si>
  <si>
    <t>402-2047623-4</t>
  </si>
  <si>
    <t>082-0012357-1</t>
  </si>
  <si>
    <t>402-2108082-9</t>
  </si>
  <si>
    <t>001-0509443-7</t>
  </si>
  <si>
    <t>001-1472050-1</t>
  </si>
  <si>
    <t>MARY ROSARIO DE RODRIGUEZ</t>
  </si>
  <si>
    <t>001-1475533-3</t>
  </si>
  <si>
    <t>001-1873292-4</t>
  </si>
  <si>
    <t>402-2079448-7</t>
  </si>
  <si>
    <t>001-1859357-3</t>
  </si>
  <si>
    <t>001-0070568-0</t>
  </si>
  <si>
    <t>046-0033699-6</t>
  </si>
  <si>
    <t>001-1933029-8</t>
  </si>
  <si>
    <t>ESPECIALISTA DE SISTEMA SIGOB-TRE</t>
  </si>
  <si>
    <t>402-1364200-8</t>
  </si>
  <si>
    <t>001-0767499-6</t>
  </si>
  <si>
    <t>001-1398528-7</t>
  </si>
  <si>
    <t>402-2361101-9</t>
  </si>
  <si>
    <t>AUXILIAR III</t>
  </si>
  <si>
    <t>008-0027827-7</t>
  </si>
  <si>
    <t>AUXILIAR II</t>
  </si>
  <si>
    <t>223-0139879-2</t>
  </si>
  <si>
    <t>001-1833237-8</t>
  </si>
  <si>
    <t>RICHARD CUEVAS SANTANA</t>
  </si>
  <si>
    <t>402-2248972-2</t>
  </si>
  <si>
    <t>402-2192947-0</t>
  </si>
  <si>
    <t>RECEPCIONISTA</t>
  </si>
  <si>
    <t>YESSICA VERAS ESPINAL</t>
  </si>
  <si>
    <t>048-0082435-3</t>
  </si>
  <si>
    <t>402-3102064-1</t>
  </si>
  <si>
    <t>402-1213093-0</t>
  </si>
  <si>
    <t>002-0150255-6</t>
  </si>
  <si>
    <t>MENSAJERO EXTERNO</t>
  </si>
  <si>
    <t>001-0168840-6</t>
  </si>
  <si>
    <t>402-1569374-4</t>
  </si>
  <si>
    <t>402-2495183-6</t>
  </si>
  <si>
    <t>LIDIA NIVAR PEREYRA</t>
  </si>
  <si>
    <t>402-2490461-1</t>
  </si>
  <si>
    <t>MENSAJERA INTERNA</t>
  </si>
  <si>
    <t>001-0735240-3</t>
  </si>
  <si>
    <t>001-1803387-7</t>
  </si>
  <si>
    <t>SUB-DIRECTORA</t>
  </si>
  <si>
    <t>001-1778437-1</t>
  </si>
  <si>
    <t>FANY VILLALONA CABRERA DE CUEVAS</t>
  </si>
  <si>
    <t>041-0013397-6</t>
  </si>
  <si>
    <t>001-1683523-2</t>
  </si>
  <si>
    <t>001-0004065-8</t>
  </si>
  <si>
    <t>018-0054947-7</t>
  </si>
  <si>
    <t>224-0042534-8</t>
  </si>
  <si>
    <t>023-0136685-8</t>
  </si>
  <si>
    <t>001-1585228-7</t>
  </si>
  <si>
    <t>402-2474550-1</t>
  </si>
  <si>
    <t>001-1814416-1</t>
  </si>
  <si>
    <t>223-0003519-7</t>
  </si>
  <si>
    <t>001-1103667-9</t>
  </si>
  <si>
    <t>021-0001447-7</t>
  </si>
  <si>
    <t>402-2114564-8</t>
  </si>
  <si>
    <t>018-0043707-9</t>
  </si>
  <si>
    <t>001-1368951-7</t>
  </si>
  <si>
    <t>001-1018110-4</t>
  </si>
  <si>
    <t>001-1469618-0</t>
  </si>
  <si>
    <t>EDELMIRA OVALLES POLANCO</t>
  </si>
  <si>
    <t>001-0226268-0</t>
  </si>
  <si>
    <t>001-0096173-9</t>
  </si>
  <si>
    <t>001-1870789-2</t>
  </si>
  <si>
    <t>FERNANDA REYNOSO REYES</t>
  </si>
  <si>
    <t>068-0047606-8</t>
  </si>
  <si>
    <t>402-2010673-2</t>
  </si>
  <si>
    <t>010-0101467-7</t>
  </si>
  <si>
    <t>GLENYS MINAYA MANCEBO</t>
  </si>
  <si>
    <t>001-1511169-2</t>
  </si>
  <si>
    <t>001-1391262-0</t>
  </si>
  <si>
    <t>047-0125290-2</t>
  </si>
  <si>
    <t>402-2346947-5</t>
  </si>
  <si>
    <t>028-0070614-1</t>
  </si>
  <si>
    <t>001-0070558-1</t>
  </si>
  <si>
    <t>JULIA MATEO OGANDO</t>
  </si>
  <si>
    <t>001-0894979-3</t>
  </si>
  <si>
    <t>049-0048717-6</t>
  </si>
  <si>
    <t>002-0158793-8</t>
  </si>
  <si>
    <t>001-1798524-2</t>
  </si>
  <si>
    <t>402-2208096-8</t>
  </si>
  <si>
    <t>068-0040797-2</t>
  </si>
  <si>
    <t>041-0010090-0</t>
  </si>
  <si>
    <t xml:space="preserve">041-0014043-5   </t>
  </si>
  <si>
    <t>ABOGADA  II</t>
  </si>
  <si>
    <t>001-1934024-8</t>
  </si>
  <si>
    <t>001-0526936-9</t>
  </si>
  <si>
    <t>402-2202209-3</t>
  </si>
  <si>
    <t>223-0057126-6</t>
  </si>
  <si>
    <t>225-0045201-0</t>
  </si>
  <si>
    <t>041-0006146-6</t>
  </si>
  <si>
    <t>001-0798523-6</t>
  </si>
  <si>
    <t>223-0119412-6</t>
  </si>
  <si>
    <t>001-1822749-5</t>
  </si>
  <si>
    <t>001-1765594-4</t>
  </si>
  <si>
    <t>115-0000348.5</t>
  </si>
  <si>
    <t>071-0045938-2</t>
  </si>
  <si>
    <t>TITO VENTURA RACERO</t>
  </si>
  <si>
    <t>060-0002407-2</t>
  </si>
  <si>
    <t>ANALISTA II</t>
  </si>
  <si>
    <t>402-1877387-3</t>
  </si>
  <si>
    <t>001-0188461-7</t>
  </si>
  <si>
    <t>402-0975912-1</t>
  </si>
  <si>
    <t>001-0518002-0</t>
  </si>
  <si>
    <t>001-1853114-4</t>
  </si>
  <si>
    <t>001-0277380-1</t>
  </si>
  <si>
    <t>402-2529226-3</t>
  </si>
  <si>
    <t>001-0783603-3</t>
  </si>
  <si>
    <t>402-2515028-9</t>
  </si>
  <si>
    <t>402-2477964-1</t>
  </si>
  <si>
    <t>019-0009705-4</t>
  </si>
  <si>
    <t>001-1444285-8</t>
  </si>
  <si>
    <t>ISABEL SOSA PARRA</t>
  </si>
  <si>
    <t>001-1862340-4</t>
  </si>
  <si>
    <t>002-0151464-3</t>
  </si>
  <si>
    <t>ARCHIVISTA</t>
  </si>
  <si>
    <t>001-1078655-5</t>
  </si>
  <si>
    <t>FOTOCOPIADOR</t>
  </si>
  <si>
    <t>001-1917266-6</t>
  </si>
  <si>
    <t>PEDRO GIL TURBIDES</t>
  </si>
  <si>
    <t>001-0172716-2</t>
  </si>
  <si>
    <t>402-2500105-2</t>
  </si>
  <si>
    <t>082-0005992-4</t>
  </si>
  <si>
    <t>402-2117074-5</t>
  </si>
  <si>
    <t>001-0847051-9</t>
  </si>
  <si>
    <t>402-2025082-9</t>
  </si>
  <si>
    <t>001-1927007-2</t>
  </si>
  <si>
    <t>402-2317672-4</t>
  </si>
  <si>
    <t>031-0573269-1</t>
  </si>
  <si>
    <t>402-2134711-1</t>
  </si>
  <si>
    <t>001-1828394-4</t>
  </si>
  <si>
    <t>402-1012037-0</t>
  </si>
  <si>
    <t>034-0015340-3</t>
  </si>
  <si>
    <t>001-0088001-2</t>
  </si>
  <si>
    <t>046-0025145-0</t>
  </si>
  <si>
    <t>001-0088763-7</t>
  </si>
  <si>
    <t>060-0019934-6</t>
  </si>
  <si>
    <t>224-0050636-0</t>
  </si>
  <si>
    <t>001-1602605-5</t>
  </si>
  <si>
    <t>001-1671789-3</t>
  </si>
  <si>
    <t>ANTHONY CONTRERA CHARPENTIER</t>
  </si>
  <si>
    <t>402-2412931-8</t>
  </si>
  <si>
    <t>044-0025340-9</t>
  </si>
  <si>
    <t>SOPORTE DE REDES</t>
  </si>
  <si>
    <t>402-2505037-2</t>
  </si>
  <si>
    <t>ENMANUEL ALFARO CRUZ</t>
  </si>
  <si>
    <t>402-2444794-2</t>
  </si>
  <si>
    <t>402-2087155-8</t>
  </si>
  <si>
    <t>402-2314810-3</t>
  </si>
  <si>
    <t>001-0011632-6</t>
  </si>
  <si>
    <t>223-0091990-3</t>
  </si>
  <si>
    <t>041-0009789-0</t>
  </si>
  <si>
    <t>001-1700625-4</t>
  </si>
  <si>
    <t>402-2190817-7</t>
  </si>
  <si>
    <t>AUXILIAR DE CALL CENTER</t>
  </si>
  <si>
    <t>402-2376449-5</t>
  </si>
  <si>
    <t>008-0022699-5</t>
  </si>
  <si>
    <t>223-0127855-6</t>
  </si>
  <si>
    <t>402-2269348-9</t>
  </si>
  <si>
    <t>402-2236092-3</t>
  </si>
  <si>
    <t>011-0036808-1</t>
  </si>
  <si>
    <t>023-0094195-8</t>
  </si>
  <si>
    <t>001-0840490-6</t>
  </si>
  <si>
    <t>011-0019881-9</t>
  </si>
  <si>
    <t>ANALISTA FINANCIERA</t>
  </si>
  <si>
    <t>CLARIDANY DE LOS SANTOS ORTIZ</t>
  </si>
  <si>
    <t>001-0152267-0</t>
  </si>
  <si>
    <t xml:space="preserve">ANALISTA II </t>
  </si>
  <si>
    <t>EULALIA VASQUEZ NUÑEZ</t>
  </si>
  <si>
    <t>001-0465553-5</t>
  </si>
  <si>
    <t>072-0010440-9</t>
  </si>
  <si>
    <t>ASISTENTE</t>
  </si>
  <si>
    <t>223-0027890-4</t>
  </si>
  <si>
    <t>001-0098263-6</t>
  </si>
  <si>
    <t>402-2296334-6</t>
  </si>
  <si>
    <t>001-1265471-0</t>
  </si>
  <si>
    <t>223-0099282-7</t>
  </si>
  <si>
    <t>001-1605421-4</t>
  </si>
  <si>
    <t>KARINA PERDOMO</t>
  </si>
  <si>
    <t>001-1288626-2</t>
  </si>
  <si>
    <t>001-0738779-5</t>
  </si>
  <si>
    <t>402-2043515-6</t>
  </si>
  <si>
    <t>EGLIMAR ROSARIO FELIZ</t>
  </si>
  <si>
    <t>402-2747748-2</t>
  </si>
  <si>
    <t>001-0139422-9</t>
  </si>
  <si>
    <t>003-0007870-6</t>
  </si>
  <si>
    <t>001-0734164-6</t>
  </si>
  <si>
    <t>402-2445293-4</t>
  </si>
  <si>
    <t>001-0503703-0</t>
  </si>
  <si>
    <t>056-0050202-4</t>
  </si>
  <si>
    <t>001-0778460-5</t>
  </si>
  <si>
    <t>055-0018852-8</t>
  </si>
  <si>
    <t>034-0059644-5</t>
  </si>
  <si>
    <t>224-0017001-9</t>
  </si>
  <si>
    <t>001-1237463-2</t>
  </si>
  <si>
    <t>041-0021250-7</t>
  </si>
  <si>
    <t>047-0011630-6</t>
  </si>
  <si>
    <t>001-0175565-0</t>
  </si>
  <si>
    <t>ROHAMELIS BAUTISTA GIL</t>
  </si>
  <si>
    <t>223-0120097-2</t>
  </si>
  <si>
    <t>402-2107199-2</t>
  </si>
  <si>
    <t>013-0050387-5</t>
  </si>
  <si>
    <t>001-1239734-4</t>
  </si>
  <si>
    <t xml:space="preserve">CHOFER </t>
  </si>
  <si>
    <t>001-0813762-1</t>
  </si>
  <si>
    <t>001-853576-6</t>
  </si>
  <si>
    <t>223-0034264-3</t>
  </si>
  <si>
    <t>104-0020201-5</t>
  </si>
  <si>
    <t>402-2655866-2</t>
  </si>
  <si>
    <t>001-1278280-0</t>
  </si>
  <si>
    <t>AUDITORA I</t>
  </si>
  <si>
    <t>071-0031731-7</t>
  </si>
  <si>
    <t>223-0031703-3</t>
  </si>
  <si>
    <t>402-2333537-9</t>
  </si>
  <si>
    <t>001-0336190-3</t>
  </si>
  <si>
    <t>001-1013691-8</t>
  </si>
  <si>
    <t>001-0083655-0</t>
  </si>
  <si>
    <t>001-0666311-5</t>
  </si>
  <si>
    <t>402-2045142-7</t>
  </si>
  <si>
    <t>PERIODISTA</t>
  </si>
  <si>
    <t>LEURIXANDER PIÑA POLANCO</t>
  </si>
  <si>
    <t>402-2677313-9</t>
  </si>
  <si>
    <t>402-2228104-6</t>
  </si>
  <si>
    <t>ANABEL GARCIA CANARIO</t>
  </si>
  <si>
    <t>402-0970742-7</t>
  </si>
  <si>
    <t>CELSA CONTRERAS ALMONTE</t>
  </si>
  <si>
    <t>001-0376441-1</t>
  </si>
  <si>
    <t>001-0135217-7</t>
  </si>
  <si>
    <t>018-0017242-9</t>
  </si>
  <si>
    <t>CRINILDA TRINIDAD ASTACIO</t>
  </si>
  <si>
    <t>001-0536511-8</t>
  </si>
  <si>
    <t>001-0148216-4</t>
  </si>
  <si>
    <t>001-1763830-4</t>
  </si>
  <si>
    <t>001-0320821-1</t>
  </si>
  <si>
    <t>054-0135233-0</t>
  </si>
  <si>
    <t>DEPARTAMENTO DE PUBLICACIONES</t>
  </si>
  <si>
    <t>001-1490125-9</t>
  </si>
  <si>
    <t>001-1091116-1</t>
  </si>
  <si>
    <t>001-1275585-5</t>
  </si>
  <si>
    <t>DEPARTAMENTO DE CONTABILIDAD</t>
  </si>
  <si>
    <t>001-0137263-9</t>
  </si>
  <si>
    <t xml:space="preserve">ANTONIA ABREU PEÑA </t>
  </si>
  <si>
    <t>224-0046138-4</t>
  </si>
  <si>
    <t>001-1414806-7</t>
  </si>
  <si>
    <t>001-0520051-3</t>
  </si>
  <si>
    <t>223-0100921-7</t>
  </si>
  <si>
    <t>DEPARTAMENTO DE SERVICIOS GENERALES</t>
  </si>
  <si>
    <t>056-0133829-5</t>
  </si>
  <si>
    <t>047-0013875-5</t>
  </si>
  <si>
    <t>001-1568479-7</t>
  </si>
  <si>
    <t>068-0049202-4</t>
  </si>
  <si>
    <t>ELECTRICISTA</t>
  </si>
  <si>
    <t>225-0070817-1</t>
  </si>
  <si>
    <t>001-0428466-6</t>
  </si>
  <si>
    <t>068-0055129-0</t>
  </si>
  <si>
    <t>041-0004154-2</t>
  </si>
  <si>
    <t>DEPARTAMENTO DE PRESUPUESTO</t>
  </si>
  <si>
    <t>001-0109794-7</t>
  </si>
  <si>
    <t>001-0512413-5</t>
  </si>
  <si>
    <t>041-0019265-9</t>
  </si>
  <si>
    <t>DEPARTAMENTO DE COMPRAS Y CONTRATACIONES</t>
  </si>
  <si>
    <t>056-0047295-4</t>
  </si>
  <si>
    <t>LILLIAM POLANCO NAVEO</t>
  </si>
  <si>
    <t>001-1836684-8</t>
  </si>
  <si>
    <t>DANAURY ESPINAL CASTILLO</t>
  </si>
  <si>
    <t>402-1217863-2</t>
  </si>
  <si>
    <t>402-0902648-9</t>
  </si>
  <si>
    <t>DEPARTAMENTO DE RELACIONES PUBLICAS</t>
  </si>
  <si>
    <t>001-0119403-3</t>
  </si>
  <si>
    <t>DEPARTAMENTO DE CORRESPONDENCIA Y ARCHIVO</t>
  </si>
  <si>
    <t>049-0046784-8</t>
  </si>
  <si>
    <t>001-0142485-1</t>
  </si>
  <si>
    <t>001-0846912-3</t>
  </si>
  <si>
    <t>053-0011140-7</t>
  </si>
  <si>
    <t>001-0552214-8</t>
  </si>
  <si>
    <t>001-1622336-3</t>
  </si>
  <si>
    <t>001-1831698-3</t>
  </si>
  <si>
    <t>402-3360340-2</t>
  </si>
  <si>
    <t>001-1836770-5</t>
  </si>
  <si>
    <t>001-0019642-7</t>
  </si>
  <si>
    <t>PLOMERO</t>
  </si>
  <si>
    <t>001-0718444-2</t>
  </si>
  <si>
    <t>001-0745834-1</t>
  </si>
  <si>
    <t>001-0201969-2</t>
  </si>
  <si>
    <t>402-2932509-3</t>
  </si>
  <si>
    <t>001-0134186-5</t>
  </si>
  <si>
    <t>JONATHAN BRITO GENAO</t>
  </si>
  <si>
    <t>225-0016789-9</t>
  </si>
  <si>
    <t>ALTAGRACIA OTAÑO MORETA</t>
  </si>
  <si>
    <t>228-0002524-3</t>
  </si>
  <si>
    <t>CONSERJE</t>
  </si>
  <si>
    <t>ANABEL LUCIANO CARMONA</t>
  </si>
  <si>
    <t>402-2744228-8</t>
  </si>
  <si>
    <t>402-3843936-4</t>
  </si>
  <si>
    <t>001-0572481-9</t>
  </si>
  <si>
    <t>BRISEIDA MATOS MATOS</t>
  </si>
  <si>
    <t>001-0172850-9</t>
  </si>
  <si>
    <t>001-1557164-8</t>
  </si>
  <si>
    <t>093-0020972-4</t>
  </si>
  <si>
    <t>001-0861035-3</t>
  </si>
  <si>
    <t>MARINA LORENZO</t>
  </si>
  <si>
    <t>001-1302791-6</t>
  </si>
  <si>
    <t>MERCEDES CASTAÑO RIVERA</t>
  </si>
  <si>
    <t>068-0024766-7</t>
  </si>
  <si>
    <t>NATANAEL SANTOS ORTEGA</t>
  </si>
  <si>
    <t>402-2233411-8</t>
  </si>
  <si>
    <t>SECUNDINA LIRANZO LORENZO</t>
  </si>
  <si>
    <t>001-0317038-7</t>
  </si>
  <si>
    <t>087-0007593-3</t>
  </si>
  <si>
    <t>001-1759711-2</t>
  </si>
  <si>
    <t>CARLITA CAMACHO HILARIO</t>
  </si>
  <si>
    <t>001-0187844-5</t>
  </si>
  <si>
    <t>001-1390378-5</t>
  </si>
  <si>
    <t>ESPERANZA VENTURA DE DEL VILLAR</t>
  </si>
  <si>
    <t>001-0180574-5</t>
  </si>
  <si>
    <t>402-2421871-5</t>
  </si>
  <si>
    <t>001-0718426-9</t>
  </si>
  <si>
    <t>001-0796137-7</t>
  </si>
  <si>
    <t>001-0127851-3</t>
  </si>
  <si>
    <t>DEPARTAMENTO DE SEGURIDAD</t>
  </si>
  <si>
    <t>ALEJANDRO LIRIANO DILONE</t>
  </si>
  <si>
    <t>001-1174529-5</t>
  </si>
  <si>
    <t>SEGURIDAD</t>
  </si>
  <si>
    <t>012-0070312-0</t>
  </si>
  <si>
    <t>SEGURIDAD I</t>
  </si>
  <si>
    <t>EX-MAGISTRADO JOHN GUILIANI VALENZUELA</t>
  </si>
  <si>
    <t>001-1413786-2</t>
  </si>
  <si>
    <t>402-2127108-9</t>
  </si>
  <si>
    <t>EX-MAGISTRADO FAUSTO MARINO MENDOZA</t>
  </si>
  <si>
    <t>001-0455107-2</t>
  </si>
  <si>
    <t>JULIO LORENZO DE LA ROSA</t>
  </si>
  <si>
    <t>068-0025479-6</t>
  </si>
  <si>
    <t>FRANCISCO NIVAR</t>
  </si>
  <si>
    <t>068-0023346-9</t>
  </si>
  <si>
    <t>402-1824010-5</t>
  </si>
  <si>
    <t>001-1138184-4</t>
  </si>
  <si>
    <t>EX-MAGISTRADO MARCOS A. CRUZ</t>
  </si>
  <si>
    <t>001-1660625-2</t>
  </si>
  <si>
    <t>001-0873409-6</t>
  </si>
  <si>
    <t>SGURIDAD I</t>
  </si>
  <si>
    <t>001-0940382-4</t>
  </si>
  <si>
    <t>014-0014341-6</t>
  </si>
  <si>
    <t>EX-MAGISTRADO SANTIAGO SALVADOR SOSA CASTILLO</t>
  </si>
  <si>
    <t>001-1640467-4</t>
  </si>
  <si>
    <t>SEGURIDAD PERSONAL</t>
  </si>
  <si>
    <t>001-0287931-9</t>
  </si>
  <si>
    <t>EX-MAGISTRADA RAFAELINA PERALTA ARIAS</t>
  </si>
  <si>
    <t>001-1512526-2</t>
  </si>
  <si>
    <t>001-1266040-2</t>
  </si>
  <si>
    <t>001-0418666-3</t>
  </si>
  <si>
    <t>TOTAL GENERAL</t>
  </si>
  <si>
    <t>CODIGO</t>
  </si>
  <si>
    <t>NOMINA DE EMPLEADOS MES DE OCTUBRE DEL 2021</t>
  </si>
  <si>
    <t>SALIDAS</t>
  </si>
  <si>
    <t>ANTERIOR</t>
  </si>
  <si>
    <t>001-1745834-1</t>
  </si>
  <si>
    <t>SALARIO</t>
  </si>
  <si>
    <t>BRUTO</t>
  </si>
  <si>
    <t>MENSUAL</t>
  </si>
  <si>
    <t>BASE PARA</t>
  </si>
  <si>
    <t>IMPUESTO</t>
  </si>
  <si>
    <t>DESCUENTOS</t>
  </si>
  <si>
    <t>AUTORIZADOS</t>
  </si>
  <si>
    <t>NETO</t>
  </si>
  <si>
    <t>PER-CAPITA</t>
  </si>
  <si>
    <t>TOTAL</t>
  </si>
  <si>
    <t>REMANENTES</t>
  </si>
  <si>
    <t>GENESIS UREÑA TAVERAS</t>
  </si>
  <si>
    <t>ANDRES ABREU CLASE</t>
  </si>
  <si>
    <t>YOJANNY LIRIANO PEREZ</t>
  </si>
  <si>
    <t>MAGDERINE DIPRE LORENZO</t>
  </si>
  <si>
    <t>SOPORTE TECNICO</t>
  </si>
  <si>
    <t>ADENYS PEREZ DE LOS SANTOS</t>
  </si>
  <si>
    <t>ERIKA PEREZ PEREZ</t>
  </si>
  <si>
    <t>NOE VASQUEZ CAMILO</t>
  </si>
  <si>
    <t>DIEGO TAVERA MENDEZ</t>
  </si>
  <si>
    <t xml:space="preserve">YUDERKA SERI PEREZ DE TORIBIO </t>
  </si>
  <si>
    <t>EX-MAGISTRADA MABEL FELIZ</t>
  </si>
  <si>
    <t>JANET C. TEJADA COLON</t>
  </si>
  <si>
    <t>GRACE E. POTENTINI CRISOSTOMO</t>
  </si>
  <si>
    <t>JOSE N.  GOMEZ TEJADA</t>
  </si>
  <si>
    <t>WENDY M. GOMEZ RIVERA</t>
  </si>
  <si>
    <t>DIRECCION DE RECTIFICACION DE ACTAS DEL ESTADO CIVIL</t>
  </si>
  <si>
    <t>DIRECCION DE RELACIONES INTERNACIONALES Y COOPERACION</t>
  </si>
  <si>
    <t>DIRECCION CONTENCIOSA ELECTORAL</t>
  </si>
  <si>
    <t>DIRECCION FINANCIERA</t>
  </si>
  <si>
    <t>DIRECCION DE RECURSOS HUMANOS</t>
  </si>
  <si>
    <t>LUCITANIA DE LEON DEL CARMEN</t>
  </si>
  <si>
    <t>DIRECCION DE PLANIFICACION Y DESARROLLO</t>
  </si>
  <si>
    <t>DIRECCION DE INSPECCION</t>
  </si>
  <si>
    <t>DIRECCION DE AUDITORIA INTERNA</t>
  </si>
  <si>
    <t>DIRECCION ADMINISTRATIVA</t>
  </si>
  <si>
    <t>DEPARTAMENTO DE TRANSPORTACION</t>
  </si>
  <si>
    <t>DIRECCION DE COMUNICACIONES Y RELACIONES PUBLICAS</t>
  </si>
  <si>
    <t>OFICINA DE ACCESO A LA INFORMACION</t>
  </si>
  <si>
    <t>DIVISION DE ASUNTOS ACADEMICOS E INVESTIGACION</t>
  </si>
  <si>
    <t>RAMON POLANCO DE LA ROSA</t>
  </si>
  <si>
    <t>DIVISION DE MANTENIMIENTO</t>
  </si>
  <si>
    <t>DIVISION DE IGUALDAD DE GENERO</t>
  </si>
  <si>
    <t>DIVISION DE ALMACEN Y SUMINISTRO</t>
  </si>
  <si>
    <t xml:space="preserve">DIVISION DE PROTOCOLO </t>
  </si>
  <si>
    <t>ANTONIO GOMEZ VASQUEZ</t>
  </si>
  <si>
    <t>JOSE G. PADILLA RODRIGUEZ</t>
  </si>
  <si>
    <t>ISSA F. LOPEZ FRIAS</t>
  </si>
  <si>
    <t>ARIEL E.  MEJIA CASTRO</t>
  </si>
  <si>
    <t>JUAN J. QUEZADA RODRIGUEZ</t>
  </si>
  <si>
    <t>CARMEN A. JOAQUIN FERREIRAS</t>
  </si>
  <si>
    <t>WASCAR R.  ARIAS RODRIGUEZ</t>
  </si>
  <si>
    <t>DESPACHO MAG. ROSA FIOR D ALIZA PEREZ DE GARCIA</t>
  </si>
  <si>
    <t>GREGORIT J. MARTINEZ MENCIA</t>
  </si>
  <si>
    <t>VICTOR M. ESTEVEZ VALDEZ</t>
  </si>
  <si>
    <t>EVARISTO CONTRERAS DOMINGUEZ</t>
  </si>
  <si>
    <t>MANUEL GARCIA GERONIMO</t>
  </si>
  <si>
    <t>JAZMIN ARIAS ARAUJO</t>
  </si>
  <si>
    <t>AMPARO UPIA JIMENEZ</t>
  </si>
  <si>
    <t xml:space="preserve">YOEL HENRIQUEZ </t>
  </si>
  <si>
    <t>SAMUEL MEJIA TAVERAS</t>
  </si>
  <si>
    <t>DIRECCION DE TECNOLOGIA DE LA INFORMACION</t>
  </si>
  <si>
    <t>ARIEL PANIAGUA GARCIA</t>
  </si>
  <si>
    <t>CAROLINA DIAZ PEREZ</t>
  </si>
  <si>
    <t>RAMON MARTINEZ RODRIGUEZ</t>
  </si>
  <si>
    <t>CONSULTORIA JURIDICA</t>
  </si>
  <si>
    <t>HENRRI CUELLO RAMIREZ</t>
  </si>
  <si>
    <t>DIRECCION DE JUNTAS ELECTORALES Y PARTIDOS POLITICOS</t>
  </si>
  <si>
    <t>YDIORGINA JIMENEZ VIZCAINO</t>
  </si>
  <si>
    <t>PABLO PLACENCIO DIAZ</t>
  </si>
  <si>
    <t>DIVISION DE MAYORDOMIA</t>
  </si>
  <si>
    <t>SENCION OGANDO MARTINEZ</t>
  </si>
  <si>
    <t>ALBERTO MORENO RODRIGUEZ</t>
  </si>
  <si>
    <t>FRANCISCA ROSARIO GARCIA</t>
  </si>
  <si>
    <t>MAMERTO SUERO GARCIA</t>
  </si>
  <si>
    <t>JONATHAN CERDA RODRIGUEZ</t>
  </si>
  <si>
    <t>SUSANA A. BERNABE GONZALEZ</t>
  </si>
  <si>
    <t>NIDIA A. ULERIO HERNANDEZ</t>
  </si>
  <si>
    <t xml:space="preserve">LIDIO CARO NICOLAS </t>
  </si>
  <si>
    <t>DESPACHO MAG. FERNANDO FERNANDEZ CRUZ</t>
  </si>
  <si>
    <t>FERNANDO FERNANDEZ CRUZ</t>
  </si>
  <si>
    <t>MAXIMO ABREU THEN</t>
  </si>
  <si>
    <t>LIBIDA SANCHEZ MARTINEZ</t>
  </si>
  <si>
    <t>ASHLEY SANCHEZ ALCANTARA</t>
  </si>
  <si>
    <t>RAFAEL CAPELLAN NOVA</t>
  </si>
  <si>
    <t>CRUCITA MATEO GUZMAN</t>
  </si>
  <si>
    <t>WEBMASTER</t>
  </si>
  <si>
    <t>TECNICO INFORMATICO ESPECIALISTA  DE SISTEMA SIGOB-TRANSDOC</t>
  </si>
  <si>
    <t>DIONISIO MALDONADO GUZMAN</t>
  </si>
  <si>
    <t>RUBI CAPELLAN MELENDEZ</t>
  </si>
  <si>
    <t xml:space="preserve">YOLDANY POLANCO ALCANTARA </t>
  </si>
  <si>
    <t>MARILUZ VASQUEZ RODRIGUEZ</t>
  </si>
  <si>
    <t>DORALISI JEREZ SANCHEZ</t>
  </si>
  <si>
    <t>NELISSA FANFAN JIMENEZ</t>
  </si>
  <si>
    <t>RAFAEL ROSARIO VASQUEZ</t>
  </si>
  <si>
    <t>ROBERTO OVANDO GERMAN</t>
  </si>
  <si>
    <t xml:space="preserve">CARLOS BERIGUETTE GONZALEZ </t>
  </si>
  <si>
    <t>FRANCHESCA RODRIGUEZ NUÑEZ</t>
  </si>
  <si>
    <t xml:space="preserve">SEMI P. PEREZ CHAIN </t>
  </si>
  <si>
    <t>ROSA F. PEREZ DE GARCIA</t>
  </si>
  <si>
    <t>MARISOL D. RODRIGUEZ GUZMAN DE ROSA</t>
  </si>
  <si>
    <t>LUCILLE S. SALCEDO OLIVERO</t>
  </si>
  <si>
    <t>ALDO R. MERCEDES MEDRANO</t>
  </si>
  <si>
    <t>SAMUEL E. MEJIA DE LOS SANTOS</t>
  </si>
  <si>
    <t>MELANIE M. HOLGUIN MARTINEZ</t>
  </si>
  <si>
    <t>ROSARIO A. ARACHE JIMENEZ</t>
  </si>
  <si>
    <t>SAMUEL E. ENCARNACION MERCEDES</t>
  </si>
  <si>
    <t>PERLA M. DIEGUEZ DE LOS SANTOS</t>
  </si>
  <si>
    <t xml:space="preserve">MARIA A. MUÑOZ PADILLA </t>
  </si>
  <si>
    <t>HEIDY E. TEJADA SANCHEZ DE AQUINO</t>
  </si>
  <si>
    <t>FLERIDA B. DOTEL ESPINOSA</t>
  </si>
  <si>
    <t xml:space="preserve">JORGE E. MENDEZ ALMONT </t>
  </si>
  <si>
    <t>RUBEN D. CEDEÑO UREÑA</t>
  </si>
  <si>
    <t>GABRIELA M. URBAEZ ANTIGUA</t>
  </si>
  <si>
    <t>EVELYN O. VALDEZ ISABEL</t>
  </si>
  <si>
    <t>ANDY Y. SANTANA CORDONES</t>
  </si>
  <si>
    <t>MAGNOLIA N. TORIBIO PERALTA</t>
  </si>
  <si>
    <t>RAMON A. RUIZ DIAZ</t>
  </si>
  <si>
    <t>CARLOS A. PEREZ LARA</t>
  </si>
  <si>
    <t>ELHIANA V. HERRERA HERNANDEZ</t>
  </si>
  <si>
    <t>YUBELKIS A. BAEZ REYES</t>
  </si>
  <si>
    <t>JOSUE A. ARTILES MOTA</t>
  </si>
  <si>
    <t>LUZ D. MARTINEZ ESPINAL</t>
  </si>
  <si>
    <t>LEIDY D. QUIROZ SANCHEZ</t>
  </si>
  <si>
    <t>GLENIS M. SORIANO CHIVILLI</t>
  </si>
  <si>
    <t>ISAIAS E. DEL CRISTO INOA</t>
  </si>
  <si>
    <t>LILIANY M. LINARES REYES</t>
  </si>
  <si>
    <t>WANDA M. HERRERA SUERO</t>
  </si>
  <si>
    <t>CHANEL C. ABREU PICHARDO</t>
  </si>
  <si>
    <t>MAYRA A. RODRIGUEZ REYES</t>
  </si>
  <si>
    <t>CARLOS J. ENCARNACION QUIROZ</t>
  </si>
  <si>
    <t>KEVIN A. VELEZ SANCHEZ</t>
  </si>
  <si>
    <t>EIMER D. PEREZ PEREZ</t>
  </si>
  <si>
    <t>ENILDA M. ORTIZ RODRIGUEZ</t>
  </si>
  <si>
    <t>ELISA A. ABREU JIMENEZ</t>
  </si>
  <si>
    <t>SARA C. ROSARIO SANCHEZ</t>
  </si>
  <si>
    <t>JOSE M. QUIÑONES DISLA</t>
  </si>
  <si>
    <t>NINOSKA M. COSSIO RODRIGUEZ</t>
  </si>
  <si>
    <t>KETTY A. MEDINA FELIZ</t>
  </si>
  <si>
    <t>KEILA M. MATEO RAMIREZ</t>
  </si>
  <si>
    <t xml:space="preserve">JESSICA A. CORDONES SANTANA </t>
  </si>
  <si>
    <t>PAOLA E. ALCANTARA BOBEA</t>
  </si>
  <si>
    <t>ALDO E. PEGUERO REYES</t>
  </si>
  <si>
    <t>ANGELICA M. LALONDRIZ GONZALEZ</t>
  </si>
  <si>
    <t>ARIADNA Y. SUERO PEREZ</t>
  </si>
  <si>
    <t>ARIELA M. BALDERA GUTIERREZ</t>
  </si>
  <si>
    <t>BILL L. PEÑA BATISTA</t>
  </si>
  <si>
    <t>CAMILO N. HEREDIA JIMENEZ</t>
  </si>
  <si>
    <t>CARMEN F. URQUIA BATISTA</t>
  </si>
  <si>
    <t>DAVID R. MORETA MORENO</t>
  </si>
  <si>
    <t>ESTHER M. FERRERAS ESTEVEZ DE PEREYRA</t>
  </si>
  <si>
    <t>FARAH M. ALMANZAR PEREZ</t>
  </si>
  <si>
    <t>FRANCYS C. CESPEDES VASQUEZ</t>
  </si>
  <si>
    <t>GENESIS S. ABREU BRITO</t>
  </si>
  <si>
    <t>HECTOR D. INOA BONNELLY</t>
  </si>
  <si>
    <t>HUGO F. ALVAREZ HAPUD</t>
  </si>
  <si>
    <t>CLAURY J. FERREIRA GUABA</t>
  </si>
  <si>
    <t>IVETTI R. ABREU POUERIET</t>
  </si>
  <si>
    <t>JOSE I. FRIAS GUERRERO</t>
  </si>
  <si>
    <t>KAREN M. MOYA FRIAS</t>
  </si>
  <si>
    <t>MARIA I. ALCANTARA JIMENEZ</t>
  </si>
  <si>
    <t>MARIEN D. CASTILLO ZORRILLA</t>
  </si>
  <si>
    <t>MARTHA M. ELAS ROA</t>
  </si>
  <si>
    <t>MAURA J. CABREJA MOREL</t>
  </si>
  <si>
    <t>KENIA C. CABREJA SANCHEZ DE RICHETTI</t>
  </si>
  <si>
    <t>MAYTE N. NADAL OLMOS</t>
  </si>
  <si>
    <t>MIRNA V.  NATERA DE DE LA CRUZ</t>
  </si>
  <si>
    <t>LUZ A. ORTEGA CACERES</t>
  </si>
  <si>
    <t>OSCARINA D. HERNANDEZ TEJADA DE DE LEON</t>
  </si>
  <si>
    <t>RAQUEL Y. PIMENTEL GOMEZ</t>
  </si>
  <si>
    <t>ROSA A. VELEZ LOPEZ DE PIÑA</t>
  </si>
  <si>
    <t>ROSANNI M. ROMAN GALVAS</t>
  </si>
  <si>
    <t>SILVESTRE I. POLANCO COSTE</t>
  </si>
  <si>
    <t>SOL M. LOPEZ MATA DE MATEO</t>
  </si>
  <si>
    <t>SOLAINE R. ESPINAL RODRIGUEZ</t>
  </si>
  <si>
    <t>YODALY B. HICIANO RODRIGUEZ</t>
  </si>
  <si>
    <t>RAFAEL A. BAEZ JIMENEZ</t>
  </si>
  <si>
    <t>RAFAELA E. MENA DIAZ DE FERNANDEZ</t>
  </si>
  <si>
    <t>KARLA A. DEL ROSARIO VARGAS</t>
  </si>
  <si>
    <t>MARIA G. MARTINEZ FERNANDEZ</t>
  </si>
  <si>
    <t>MARIEL A. FELIZ VASQUEZ</t>
  </si>
  <si>
    <t>ANDREA M. JESUS ARAUJO</t>
  </si>
  <si>
    <t>KATERYNE V. DE LEON</t>
  </si>
  <si>
    <t>YOKASTA E. GUILLEN OLIVARES DE MARTE</t>
  </si>
  <si>
    <t>GEIDY Y. ASENCIO ANDUJAR</t>
  </si>
  <si>
    <t>IVELLY A. MERCEDES VARGAS</t>
  </si>
  <si>
    <t>VICTOR E. FERRERAS MEDRANO</t>
  </si>
  <si>
    <t>VERONICA E. COLOMBO SEVERINO</t>
  </si>
  <si>
    <t>RONI A. POZO LACHAPEL</t>
  </si>
  <si>
    <t>PAMELA N. GONELL MARTE</t>
  </si>
  <si>
    <t>PEDRO J. CASTELLANOS HERNANDEZ</t>
  </si>
  <si>
    <t>GLADYS A. AZCONA DIAZ</t>
  </si>
  <si>
    <t>DIANA V. SANCHEZ VENTURA</t>
  </si>
  <si>
    <t>KATHERINE N. DIAZ FERNANDEZ</t>
  </si>
  <si>
    <t>LUIS O. ESTRELLA BONILLA</t>
  </si>
  <si>
    <t>ROBERT A. MARRERO REYES</t>
  </si>
  <si>
    <t>STEFANY M. PEÑA HERNANDEZ</t>
  </si>
  <si>
    <t>KARINA N. ESPINAL OVALLE</t>
  </si>
  <si>
    <t>ELVIN J. MENDOZA TORRES</t>
  </si>
  <si>
    <t>LEOVIGILDO T. CAIRO BAUTISTA</t>
  </si>
  <si>
    <t>ORDALITO D. RODRIGUEZ PERALTA</t>
  </si>
  <si>
    <t>VICTOR P. DE CAMPS VARGAS</t>
  </si>
  <si>
    <t>DILANNIA Y. TAVERAS NUÑEZ</t>
  </si>
  <si>
    <t>LUIS M. VALDEZ FELIZ</t>
  </si>
  <si>
    <t>YOANNA A. PAULINO PAULINO</t>
  </si>
  <si>
    <t>MIGUEL A. BOBADILLA PUELLO</t>
  </si>
  <si>
    <t>ARLNOLD B. EMMANUEL PEÑA PEÑA</t>
  </si>
  <si>
    <t>JAIME J. GARCIA QUEZADA</t>
  </si>
  <si>
    <t>ORLANDO E. ROSARIO DE LOS SANTOS</t>
  </si>
  <si>
    <t>LUISA M. CONTRERAS PAULINO</t>
  </si>
  <si>
    <t>CRISTINA O. PERICHE EUSEBIO</t>
  </si>
  <si>
    <t>JOHANN M. GONZALEZ PERDOMO</t>
  </si>
  <si>
    <t>MADELLINE I. ECHAVARRIA RODRIGUEZ</t>
  </si>
  <si>
    <t>RUBEN D. CARRERAS SORIANO</t>
  </si>
  <si>
    <t>DENNY G. JAQUEZ CASTELLANOS</t>
  </si>
  <si>
    <t>LAURA E. FAMILIA POLANCO</t>
  </si>
  <si>
    <t>ELISA J. PIMENTEL PEREZ</t>
  </si>
  <si>
    <t>MARIA Y. ROSADO RIVAS</t>
  </si>
  <si>
    <t>FRANCISCO A. CAMPUSANO LAFONTAINE</t>
  </si>
  <si>
    <t>KATHERINE M. RODRIGUEZ RODRIGUEZ</t>
  </si>
  <si>
    <t>JAHAIRA L. DOMINGUEZ YAPUL</t>
  </si>
  <si>
    <t>MARIA Z. DIAZ TRINIDAD</t>
  </si>
  <si>
    <t>CARLOS A. POLANCO DIAZ</t>
  </si>
  <si>
    <t>ANGIE C. SANTOS SIERRA</t>
  </si>
  <si>
    <t>ARIELA D. PUJOLS JAQUEZ</t>
  </si>
  <si>
    <t>DULCE J. VICTORIA YEB</t>
  </si>
  <si>
    <t>RAFAEL E. PEGUERO</t>
  </si>
  <si>
    <t>SHEILA Y. MIESES SANTANA</t>
  </si>
  <si>
    <t>ELIANA C. RAMIREZ SANZ</t>
  </si>
  <si>
    <t>CLARA M. LUCIANO NICASIO</t>
  </si>
  <si>
    <t>JOSE A. DE JESUS GALVEZ</t>
  </si>
  <si>
    <t>JOSE A. MERCEDES LANTIGUA</t>
  </si>
  <si>
    <t>JUAN R. ARNAUD CASTILLO</t>
  </si>
  <si>
    <t>KATHERIN  D. SARITA GIL</t>
  </si>
  <si>
    <t>RAMON A. FAÑA SUAREZ</t>
  </si>
  <si>
    <t>YOVANNY Y. RAMOS MATOS</t>
  </si>
  <si>
    <t xml:space="preserve">DARWIN G. MINAYA NUÑEZ </t>
  </si>
  <si>
    <t>ZAIRA R. PICHARDO PONCE DE LEON</t>
  </si>
  <si>
    <t>LEIDY E. SOTO ESPINAL</t>
  </si>
  <si>
    <t>CAROL C. CHALAS DEL LEON</t>
  </si>
  <si>
    <t>EDDY A. MORA DIAZ</t>
  </si>
  <si>
    <t>SANDY J. ARIAS JIMENEZ</t>
  </si>
  <si>
    <t>LUZ D. GOMEZ NUÑEZ DE CABRERA</t>
  </si>
  <si>
    <t xml:space="preserve">ANGEL M. RUBIERA FERRER </t>
  </si>
  <si>
    <t>CLARA E. MARIÑEZ TEJEDA</t>
  </si>
  <si>
    <t>RUTH E. MOLINA ABREU</t>
  </si>
  <si>
    <t>NERIS A. MERICI CRUZ VOLQUEZ</t>
  </si>
  <si>
    <t>RAFAEL M. REYNOSO RODRIGUEZ</t>
  </si>
  <si>
    <t>PEDRO A. CASTRO</t>
  </si>
  <si>
    <t>PABLO E. MERAN BELTRE</t>
  </si>
  <si>
    <t>ROBERTO V. GUERRERO LOPEZ</t>
  </si>
  <si>
    <t>DANIEL A. IBERT ROCA</t>
  </si>
  <si>
    <t>AMELIA A. LARA LINARES</t>
  </si>
  <si>
    <t>FRANCISCO A. PEÑA GONZALEZ</t>
  </si>
  <si>
    <t>YENNELY H. BRACHE JIMENEZ</t>
  </si>
  <si>
    <t>JULIO C. GUZMAN ACOSTA</t>
  </si>
  <si>
    <t>ANA J. HERNANDEZ DE LA CRUZ</t>
  </si>
  <si>
    <t>MICHELE M. ARIAS BARBOUR DE PEREZ</t>
  </si>
  <si>
    <t>JOSE J. JOA FIGUEREO</t>
  </si>
  <si>
    <t>YARILEYDI M. GUERRERO DANIEL</t>
  </si>
  <si>
    <t>JORGE L. ACOSTA VIÑAS</t>
  </si>
  <si>
    <t>ANGEL L. JON FELIZ</t>
  </si>
  <si>
    <t>EDWIN M. ROSARIO ROSARIO</t>
  </si>
  <si>
    <t>BELKIS H. QUELIZ GENAO</t>
  </si>
  <si>
    <t>JUAN Y. BURGOS SANCHEZ</t>
  </si>
  <si>
    <t>JOSE A. PEGUERO RAMON</t>
  </si>
  <si>
    <t>WILFRIDO A. JEREZ BATISTA</t>
  </si>
  <si>
    <t>DEYSIS E. MATOS DE BRITO</t>
  </si>
  <si>
    <t>MIGUELINA F. FRANCISCO DE GARCIA</t>
  </si>
  <si>
    <t>AGUSTINA S. GARCIA DE LA ROSA</t>
  </si>
  <si>
    <t>MARIA I. SANCHEZ DE BONNELLY</t>
  </si>
  <si>
    <t>NICOLE A. RUIZ ROSARIO</t>
  </si>
  <si>
    <t>ELIZABETH P. REYES JORGE</t>
  </si>
  <si>
    <t>GEOVANNY F. LANTIGUA VARGAS</t>
  </si>
  <si>
    <t>JORGE L. DELGADO</t>
  </si>
  <si>
    <t>WILMER R. DE LEON BLANCO</t>
  </si>
  <si>
    <t>FABIO J. TERRERO QUEVEDO</t>
  </si>
  <si>
    <t>SERGIO R. ROQUE MARCHENA</t>
  </si>
  <si>
    <t>BAWEL M. MEJIA SANCHEZ</t>
  </si>
  <si>
    <t>MENSIA S. ALCANTARA BAEZ</t>
  </si>
  <si>
    <t>JACQUELINE D. ABREU ROSARIO</t>
  </si>
  <si>
    <t>WILLEM M. LOCKWARD MENDEZ</t>
  </si>
  <si>
    <t>JOEL A. LIRIANO FERNANDEZ</t>
  </si>
  <si>
    <t>RAFAEL A. LORA VALLEJO</t>
  </si>
  <si>
    <t>ALBERT A. MARTINEZ VELAZQUEZ</t>
  </si>
  <si>
    <t>AURELIA M. PAULINO DE VALDEZ</t>
  </si>
  <si>
    <t>DAMARIS M. ALVAREZ HAZIM DE SILVA</t>
  </si>
  <si>
    <t>SEGUNDA Y. RODRIGUEZ ROJAS</t>
  </si>
  <si>
    <t>MARIA J. RAMIREZ REYES</t>
  </si>
  <si>
    <t>ROSMY Y. ARIAS COLLADO</t>
  </si>
  <si>
    <t>OMAR A. JIMENEZ SOTO</t>
  </si>
  <si>
    <t>MIGUEL A. NUÑEZ ALMANZAR</t>
  </si>
  <si>
    <t>MANUEL E. LORENZO ALCANTARA</t>
  </si>
  <si>
    <t>YADIRA D. OVIEDO ROJAS</t>
  </si>
  <si>
    <t>MELVIN J. RODRIGUEZ AMADIS</t>
  </si>
  <si>
    <t>JUAN R. QUEZADA PEÑA</t>
  </si>
  <si>
    <t>BRAULIO S. BELTRE ALEXIS</t>
  </si>
  <si>
    <t>PABLO E. DE LA CRUZ MENDEZ</t>
  </si>
  <si>
    <t>PEDRO J. FELIX CRUZ</t>
  </si>
  <si>
    <t>PABLO J. MOLINA DIAZ</t>
  </si>
  <si>
    <t>ALEJANDRO BASILIS</t>
  </si>
  <si>
    <t>DIEGO L. GARCIA MONTERO</t>
  </si>
  <si>
    <t>RAMIRES D. REYES LEDESMA</t>
  </si>
  <si>
    <t>JOSE L. ANICO ROQUE</t>
  </si>
  <si>
    <t>SICTO M. DE PAULA</t>
  </si>
  <si>
    <t>LUIS A. PEREZ LORA</t>
  </si>
  <si>
    <t>ABOGADO(A) AYUDANTE</t>
  </si>
  <si>
    <t>ABOGADO(A) AYUDANTE II</t>
  </si>
  <si>
    <t xml:space="preserve">ABOGADO(A) AYUDANTE II </t>
  </si>
  <si>
    <t>ABOGADO(A) AYUDANTE  II</t>
  </si>
  <si>
    <t xml:space="preserve">ABOGADO(A) AYUDANTE </t>
  </si>
  <si>
    <t xml:space="preserve"> ABOGADO(A) AYUDANTE II</t>
  </si>
  <si>
    <t>ABOGADO(A) II</t>
  </si>
  <si>
    <t>ASISTENTE ADMINISTRATIVO(A)</t>
  </si>
  <si>
    <t>ASISTENTE EJECUTIVO(A)</t>
  </si>
  <si>
    <t>SECRETARIO(A) EJECUTIVO(A)</t>
  </si>
  <si>
    <t>SECRETARIA(O) II</t>
  </si>
  <si>
    <t>SECRETARIO(A) GENERAL</t>
  </si>
  <si>
    <t>SUPLENTE SECRETARIO(A) GENERAL</t>
  </si>
  <si>
    <t>COORDINADOR(A) DE GESTION DE DOCUMENTOS</t>
  </si>
  <si>
    <t>COORDINADOR(A) DE PRENSA</t>
  </si>
  <si>
    <t>COORDINADOR(A)</t>
  </si>
  <si>
    <t>MALAQUÍAS N. PEÑA PEREZ</t>
  </si>
  <si>
    <t xml:space="preserve">SUB-DIRECTOR(A) </t>
  </si>
  <si>
    <t xml:space="preserve">DIRECTOR(A) </t>
  </si>
  <si>
    <t>DIGITADOR(A)</t>
  </si>
  <si>
    <t>ENCARGADO(A) DE INFRAESTRUCTURA Y COMUNICACIONES</t>
  </si>
  <si>
    <t>ENCARGADO(A) DE ANALISIS Y DESARROLLO</t>
  </si>
  <si>
    <t>ENCARGADO(A) DIVISION  DE SOPORTE TECNICO</t>
  </si>
  <si>
    <t>ENCARGADO(A)</t>
  </si>
  <si>
    <t xml:space="preserve">ENCARGADO(A) </t>
  </si>
  <si>
    <t xml:space="preserve">ENCARGADO(A)  </t>
  </si>
  <si>
    <t>SUB-ENCARGADO(A)</t>
  </si>
  <si>
    <t xml:space="preserve">COORDINADOR(A) INFORMATICA </t>
  </si>
  <si>
    <t>GESTOR(A) DE HELP DESK</t>
  </si>
  <si>
    <t>INSPECTOR(A)</t>
  </si>
  <si>
    <t>AUDITOR(A) II</t>
  </si>
  <si>
    <t>DIRECTOR(A)</t>
  </si>
  <si>
    <t>MANEJADOR(A) DE REDES SOCIALES</t>
  </si>
  <si>
    <t>CAMAROGRAFO(A)</t>
  </si>
  <si>
    <t>FOTOGRAFO(A)</t>
  </si>
  <si>
    <t>CONSULTOR(A) JURIDICO(A)</t>
  </si>
  <si>
    <t xml:space="preserve">SUPERVISOR(A) </t>
  </si>
  <si>
    <t xml:space="preserve">CAMARERO(A) </t>
  </si>
  <si>
    <t xml:space="preserve">SUB-ENCARGADO(A) </t>
  </si>
  <si>
    <t>PREPARADO</t>
  </si>
  <si>
    <t>DIRECTOR(A) DE RECURSOS HUMANOS</t>
  </si>
  <si>
    <t>SUPERVISADO</t>
  </si>
  <si>
    <t>ENCARGADO(A) DE CONTABILIDAD</t>
  </si>
  <si>
    <t xml:space="preserve">REVISADO </t>
  </si>
  <si>
    <t>VERIFICADO</t>
  </si>
  <si>
    <t>DIRECTOR(A) DE AUDITORIA INTERNA</t>
  </si>
  <si>
    <t>AUDITADO</t>
  </si>
  <si>
    <t>AUTORIZADO</t>
  </si>
  <si>
    <t>TOTAL EMPLEADOS</t>
  </si>
  <si>
    <t>MENOS:  DEDUCCIONES</t>
  </si>
  <si>
    <t xml:space="preserve">MIRIAN R. FLORENTINO DE NUÑEZ </t>
  </si>
  <si>
    <t>YUHAIDY DEL C. REYNOSO GUILLEN DE CAMACHO</t>
  </si>
  <si>
    <t>001-1628210-4</t>
  </si>
  <si>
    <t>ANGEL L. REYES RAMIREZ</t>
  </si>
  <si>
    <t>001-0132788-0</t>
  </si>
  <si>
    <t>COORDINADOR(A) DE SERVICIOS</t>
  </si>
  <si>
    <t xml:space="preserve">LUZ D. GOMEZ DE CABRERA </t>
  </si>
  <si>
    <t>MANUELA C. ENCARNACION DE LOS SANTOS</t>
  </si>
  <si>
    <t>012-0115847-2</t>
  </si>
  <si>
    <t>049-0065808-1</t>
  </si>
  <si>
    <t xml:space="preserve">LUZ D. DIAZ </t>
  </si>
  <si>
    <t>001-1881419-3</t>
  </si>
  <si>
    <t>DISEÑADOR GRAFICO</t>
  </si>
  <si>
    <t>LAURA J. BAUTISTA DE JESUS</t>
  </si>
  <si>
    <t>DIRECTOR(A) FINANCIERO (A)</t>
  </si>
  <si>
    <t>ISR/TSS Y OTROS DESC.</t>
  </si>
  <si>
    <t>TOTAL SALARIO BRUTO</t>
  </si>
  <si>
    <t>TOTAL SALARIO NETO</t>
  </si>
  <si>
    <t xml:space="preserve">ENTRADAS </t>
  </si>
  <si>
    <t>RAQUEL Y. HERRERA ALVAREZ</t>
  </si>
  <si>
    <t>003-0102594-6</t>
  </si>
  <si>
    <t>HEIDI M. POU CANAHUATE</t>
  </si>
  <si>
    <t>PABLO J. MOLINA GARCIA</t>
  </si>
  <si>
    <t xml:space="preserve">GRAFICOS POR DEPARTAMENTOS </t>
  </si>
  <si>
    <t xml:space="preserve">SUB-TOTAL POR DEPARTAMENTO </t>
  </si>
  <si>
    <t xml:space="preserve">DEPARTAMENTOS </t>
  </si>
  <si>
    <t>CUADRO COMPRATIVO DE NOMINAS DE SEPTIEMBRE Y OCTUBRE 2021</t>
  </si>
  <si>
    <t>OCTUBRE</t>
  </si>
  <si>
    <t>SEPTIEMBRE</t>
  </si>
  <si>
    <t xml:space="preserve">VARIACION </t>
  </si>
  <si>
    <t xml:space="preserve">Mes </t>
  </si>
  <si>
    <t>GENERO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</si>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</sst>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;[Red]\(0\)"/>
    <numFmt numFmtId="165" formatCode="###,###,###.00"/>
    <numFmt numFmtId="166" formatCode="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mbria"/>
      <family val="1"/>
    </font>
    <font>
      <sz val="12"/>
      <name val="Cambria"/>
      <family val="1"/>
    </font>
    <font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2" fillId="0" borderId="0"/>
  </cellStyleXfs>
  <cellXfs count="305">
    <xf numFmtId="0" fontId="0" fillId="0" borderId="0" xfId="0"/>
    <xf numFmtId="40" fontId="2" fillId="0" borderId="0" xfId="1" applyNumberFormat="1" applyAlignment="1"/>
    <xf numFmtId="40" fontId="2" fillId="0" borderId="0" xfId="1" applyNumberFormat="1" applyFill="1" applyAlignment="1"/>
    <xf numFmtId="40" fontId="6" fillId="2" borderId="0" xfId="1" applyNumberFormat="1" applyFont="1" applyFill="1" applyBorder="1" applyAlignment="1">
      <alignment horizontal="center"/>
    </xf>
    <xf numFmtId="10" fontId="6" fillId="2" borderId="0" xfId="2" applyNumberFormat="1" applyFont="1" applyFill="1" applyBorder="1" applyAlignment="1">
      <alignment horizontal="center"/>
    </xf>
    <xf numFmtId="40" fontId="6" fillId="0" borderId="1" xfId="1" applyNumberFormat="1" applyFont="1" applyFill="1" applyBorder="1" applyAlignment="1">
      <alignment horizontal="center"/>
    </xf>
    <xf numFmtId="10" fontId="6" fillId="0" borderId="1" xfId="2" applyNumberFormat="1" applyFont="1" applyFill="1" applyBorder="1" applyAlignment="1">
      <alignment horizontal="center"/>
    </xf>
    <xf numFmtId="40" fontId="5" fillId="0" borderId="1" xfId="1" applyNumberFormat="1" applyFont="1" applyFill="1" applyBorder="1" applyAlignment="1">
      <alignment horizontal="center"/>
    </xf>
    <xf numFmtId="38" fontId="2" fillId="0" borderId="0" xfId="1" applyNumberFormat="1" applyFill="1" applyAlignment="1"/>
    <xf numFmtId="164" fontId="2" fillId="0" borderId="0" xfId="1" applyNumberFormat="1" applyFill="1" applyAlignment="1"/>
    <xf numFmtId="40" fontId="9" fillId="0" borderId="1" xfId="1" applyNumberFormat="1" applyFont="1" applyFill="1" applyBorder="1" applyAlignment="1">
      <alignment horizontal="center"/>
    </xf>
    <xf numFmtId="40" fontId="9" fillId="0" borderId="1" xfId="1" applyNumberFormat="1" applyFont="1" applyFill="1" applyBorder="1" applyAlignment="1"/>
    <xf numFmtId="39" fontId="9" fillId="0" borderId="1" xfId="1" applyNumberFormat="1" applyFont="1" applyFill="1" applyBorder="1" applyAlignment="1"/>
    <xf numFmtId="40" fontId="5" fillId="0" borderId="1" xfId="1" applyNumberFormat="1" applyFont="1" applyFill="1" applyBorder="1" applyAlignment="1"/>
    <xf numFmtId="40" fontId="11" fillId="0" borderId="1" xfId="1" applyNumberFormat="1" applyFont="1" applyFill="1" applyBorder="1" applyAlignment="1">
      <alignment horizontal="center"/>
    </xf>
    <xf numFmtId="40" fontId="12" fillId="0" borderId="0" xfId="1" applyNumberFormat="1" applyFont="1" applyFill="1" applyBorder="1" applyAlignment="1"/>
    <xf numFmtId="40" fontId="9" fillId="0" borderId="0" xfId="1" applyNumberFormat="1" applyFont="1" applyFill="1" applyBorder="1" applyAlignment="1"/>
    <xf numFmtId="40" fontId="12" fillId="22" borderId="0" xfId="1" applyNumberFormat="1" applyFont="1" applyFill="1" applyBorder="1" applyAlignment="1"/>
    <xf numFmtId="38" fontId="5" fillId="0" borderId="0" xfId="1" applyNumberFormat="1" applyFont="1" applyFill="1" applyAlignment="1"/>
    <xf numFmtId="40" fontId="5" fillId="12" borderId="0" xfId="1" applyNumberFormat="1" applyFont="1" applyFill="1" applyAlignment="1"/>
    <xf numFmtId="40" fontId="5" fillId="0" borderId="0" xfId="1" applyNumberFormat="1" applyFont="1" applyAlignment="1"/>
    <xf numFmtId="40" fontId="5" fillId="0" borderId="0" xfId="1" applyNumberFormat="1" applyFont="1" applyFill="1" applyAlignment="1"/>
    <xf numFmtId="40" fontId="5" fillId="22" borderId="0" xfId="1" applyNumberFormat="1" applyFont="1" applyFill="1" applyAlignment="1"/>
    <xf numFmtId="40" fontId="17" fillId="0" borderId="0" xfId="1" applyNumberFormat="1" applyFont="1" applyFill="1" applyAlignment="1"/>
    <xf numFmtId="40" fontId="2" fillId="22" borderId="0" xfId="1" applyNumberFormat="1" applyFill="1" applyAlignment="1"/>
    <xf numFmtId="0" fontId="2" fillId="0" borderId="0" xfId="1" applyNumberFormat="1" applyAlignment="1">
      <alignment horizontal="center"/>
    </xf>
    <xf numFmtId="0" fontId="5" fillId="0" borderId="0" xfId="1" applyNumberFormat="1" applyFont="1" applyAlignment="1">
      <alignment horizontal="center"/>
    </xf>
    <xf numFmtId="40" fontId="11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/>
    </xf>
    <xf numFmtId="40" fontId="12" fillId="0" borderId="1" xfId="1" applyNumberFormat="1" applyFont="1" applyFill="1" applyBorder="1" applyAlignment="1"/>
    <xf numFmtId="40" fontId="9" fillId="0" borderId="1" xfId="1" applyNumberFormat="1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/>
    </xf>
    <xf numFmtId="4" fontId="9" fillId="0" borderId="1" xfId="5" applyNumberFormat="1" applyFont="1" applyFill="1" applyBorder="1"/>
    <xf numFmtId="40" fontId="9" fillId="0" borderId="1" xfId="5" applyNumberFormat="1" applyFont="1" applyFill="1" applyBorder="1" applyAlignment="1">
      <alignment horizontal="center"/>
    </xf>
    <xf numFmtId="40" fontId="8" fillId="0" borderId="1" xfId="1" applyNumberFormat="1" applyFont="1" applyFill="1" applyBorder="1" applyAlignment="1"/>
    <xf numFmtId="4" fontId="8" fillId="0" borderId="1" xfId="5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right"/>
    </xf>
    <xf numFmtId="40" fontId="9" fillId="0" borderId="1" xfId="4" applyNumberFormat="1" applyFont="1" applyFill="1" applyBorder="1" applyAlignment="1">
      <alignment horizontal="center"/>
    </xf>
    <xf numFmtId="40" fontId="8" fillId="0" borderId="1" xfId="1" applyNumberFormat="1" applyFont="1" applyFill="1" applyBorder="1" applyAlignment="1">
      <alignment horizontal="center"/>
    </xf>
    <xf numFmtId="40" fontId="5" fillId="0" borderId="1" xfId="1" applyNumberFormat="1" applyFont="1" applyFill="1" applyBorder="1" applyAlignment="1">
      <alignment horizontal="right"/>
    </xf>
    <xf numFmtId="4" fontId="9" fillId="0" borderId="1" xfId="5" applyNumberFormat="1" applyFont="1" applyFill="1" applyBorder="1" applyAlignment="1">
      <alignment horizontal="right"/>
    </xf>
    <xf numFmtId="40" fontId="9" fillId="0" borderId="1" xfId="5" applyNumberFormat="1" applyFont="1" applyFill="1" applyBorder="1" applyAlignment="1">
      <alignment horizontal="right"/>
    </xf>
    <xf numFmtId="40" fontId="15" fillId="0" borderId="1" xfId="1" applyNumberFormat="1" applyFont="1" applyFill="1" applyBorder="1" applyAlignment="1"/>
    <xf numFmtId="40" fontId="11" fillId="0" borderId="2" xfId="1" applyNumberFormat="1" applyFont="1" applyFill="1" applyBorder="1" applyAlignment="1">
      <alignment horizontal="center"/>
    </xf>
    <xf numFmtId="40" fontId="9" fillId="0" borderId="2" xfId="1" applyNumberFormat="1" applyFont="1" applyFill="1" applyBorder="1" applyAlignment="1"/>
    <xf numFmtId="0" fontId="9" fillId="0" borderId="2" xfId="1" applyFont="1" applyFill="1" applyBorder="1" applyAlignment="1">
      <alignment horizontal="center"/>
    </xf>
    <xf numFmtId="40" fontId="2" fillId="0" borderId="0" xfId="1" applyNumberFormat="1" applyAlignment="1">
      <alignment wrapText="1"/>
    </xf>
    <xf numFmtId="40" fontId="11" fillId="0" borderId="1" xfId="1" applyNumberFormat="1" applyFont="1" applyFill="1" applyBorder="1" applyAlignment="1">
      <alignment horizontal="left" wrapText="1"/>
    </xf>
    <xf numFmtId="40" fontId="11" fillId="0" borderId="1" xfId="1" applyNumberFormat="1" applyFont="1" applyFill="1" applyBorder="1" applyAlignment="1">
      <alignment wrapText="1"/>
    </xf>
    <xf numFmtId="40" fontId="11" fillId="0" borderId="2" xfId="1" applyNumberFormat="1" applyFont="1" applyFill="1" applyBorder="1" applyAlignment="1">
      <alignment wrapText="1"/>
    </xf>
    <xf numFmtId="40" fontId="5" fillId="0" borderId="1" xfId="1" applyNumberFormat="1" applyFont="1" applyFill="1" applyBorder="1" applyAlignment="1">
      <alignment wrapText="1"/>
    </xf>
    <xf numFmtId="40" fontId="5" fillId="0" borderId="1" xfId="1" applyNumberFormat="1" applyFont="1" applyFill="1" applyBorder="1" applyAlignment="1">
      <alignment horizontal="left" wrapText="1"/>
    </xf>
    <xf numFmtId="40" fontId="9" fillId="0" borderId="1" xfId="1" applyNumberFormat="1" applyFont="1" applyFill="1" applyBorder="1" applyAlignment="1">
      <alignment wrapText="1"/>
    </xf>
    <xf numFmtId="40" fontId="12" fillId="0" borderId="1" xfId="1" applyNumberFormat="1" applyFont="1" applyFill="1" applyBorder="1" applyAlignment="1">
      <alignment wrapText="1"/>
    </xf>
    <xf numFmtId="40" fontId="12" fillId="0" borderId="0" xfId="1" applyNumberFormat="1" applyFont="1" applyFill="1" applyBorder="1" applyAlignment="1">
      <alignment wrapText="1"/>
    </xf>
    <xf numFmtId="40" fontId="9" fillId="0" borderId="0" xfId="1" applyNumberFormat="1" applyFont="1" applyAlignment="1">
      <alignment wrapText="1"/>
    </xf>
    <xf numFmtId="38" fontId="5" fillId="0" borderId="0" xfId="1" applyNumberFormat="1" applyFont="1" applyFill="1" applyAlignment="1">
      <alignment wrapText="1"/>
    </xf>
    <xf numFmtId="40" fontId="5" fillId="0" borderId="0" xfId="1" applyNumberFormat="1" applyFont="1" applyAlignment="1">
      <alignment wrapText="1"/>
    </xf>
    <xf numFmtId="40" fontId="11" fillId="0" borderId="1" xfId="1" applyNumberFormat="1" applyFont="1" applyFill="1" applyBorder="1" applyAlignment="1">
      <alignment horizontal="center" wrapText="1"/>
    </xf>
    <xf numFmtId="40" fontId="11" fillId="0" borderId="2" xfId="1" applyNumberFormat="1" applyFont="1" applyFill="1" applyBorder="1" applyAlignment="1">
      <alignment horizontal="center" wrapText="1"/>
    </xf>
    <xf numFmtId="40" fontId="6" fillId="0" borderId="1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wrapText="1"/>
    </xf>
    <xf numFmtId="40" fontId="9" fillId="3" borderId="1" xfId="1" applyNumberFormat="1" applyFont="1" applyFill="1" applyBorder="1" applyAlignment="1"/>
    <xf numFmtId="40" fontId="9" fillId="9" borderId="1" xfId="1" applyNumberFormat="1" applyFont="1" applyFill="1" applyBorder="1" applyAlignment="1"/>
    <xf numFmtId="40" fontId="9" fillId="0" borderId="0" xfId="1" applyNumberFormat="1" applyFont="1" applyFill="1" applyBorder="1" applyAlignment="1">
      <alignment horizontal="center"/>
    </xf>
    <xf numFmtId="40" fontId="9" fillId="23" borderId="1" xfId="1" applyNumberFormat="1" applyFont="1" applyFill="1" applyBorder="1" applyAlignment="1"/>
    <xf numFmtId="40" fontId="9" fillId="21" borderId="1" xfId="1" applyNumberFormat="1" applyFont="1" applyFill="1" applyBorder="1" applyAlignment="1"/>
    <xf numFmtId="40" fontId="9" fillId="21" borderId="1" xfId="1" applyNumberFormat="1" applyFont="1" applyFill="1" applyBorder="1" applyAlignment="1">
      <alignment horizontal="center"/>
    </xf>
    <xf numFmtId="40" fontId="11" fillId="21" borderId="1" xfId="1" applyNumberFormat="1" applyFont="1" applyFill="1" applyBorder="1" applyAlignment="1">
      <alignment horizontal="left" wrapText="1"/>
    </xf>
    <xf numFmtId="40" fontId="11" fillId="21" borderId="1" xfId="1" applyNumberFormat="1" applyFont="1" applyFill="1" applyBorder="1" applyAlignment="1">
      <alignment horizontal="center"/>
    </xf>
    <xf numFmtId="40" fontId="11" fillId="21" borderId="1" xfId="1" applyNumberFormat="1" applyFont="1" applyFill="1" applyBorder="1" applyAlignment="1">
      <alignment horizontal="center" wrapText="1"/>
    </xf>
    <xf numFmtId="4" fontId="9" fillId="24" borderId="1" xfId="5" applyNumberFormat="1" applyFont="1" applyFill="1" applyBorder="1" applyAlignment="1">
      <alignment horizontal="center"/>
    </xf>
    <xf numFmtId="40" fontId="9" fillId="24" borderId="1" xfId="1" applyNumberFormat="1" applyFont="1" applyFill="1" applyBorder="1" applyAlignment="1"/>
    <xf numFmtId="40" fontId="9" fillId="24" borderId="1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/>
    <xf numFmtId="40" fontId="9" fillId="24" borderId="1" xfId="5" applyNumberFormat="1" applyFont="1" applyFill="1" applyBorder="1" applyAlignment="1">
      <alignment horizontal="center"/>
    </xf>
    <xf numFmtId="40" fontId="11" fillId="24" borderId="1" xfId="1" applyNumberFormat="1" applyFont="1" applyFill="1" applyBorder="1" applyAlignment="1">
      <alignment horizontal="left" wrapText="1"/>
    </xf>
    <xf numFmtId="40" fontId="11" fillId="24" borderId="1" xfId="1" applyNumberFormat="1" applyFont="1" applyFill="1" applyBorder="1" applyAlignment="1">
      <alignment horizontal="center"/>
    </xf>
    <xf numFmtId="40" fontId="11" fillId="24" borderId="1" xfId="1" applyNumberFormat="1" applyFont="1" applyFill="1" applyBorder="1" applyAlignment="1">
      <alignment horizontal="center" wrapText="1"/>
    </xf>
    <xf numFmtId="40" fontId="9" fillId="24" borderId="1" xfId="5" applyNumberFormat="1" applyFont="1" applyFill="1" applyBorder="1" applyAlignment="1">
      <alignment horizontal="right"/>
    </xf>
    <xf numFmtId="39" fontId="9" fillId="24" borderId="1" xfId="1" applyNumberFormat="1" applyFont="1" applyFill="1" applyBorder="1" applyAlignment="1"/>
    <xf numFmtId="0" fontId="9" fillId="24" borderId="1" xfId="1" applyFont="1" applyFill="1" applyBorder="1" applyAlignment="1">
      <alignment horizontal="center"/>
    </xf>
    <xf numFmtId="0" fontId="9" fillId="24" borderId="1" xfId="3" applyFont="1" applyFill="1" applyBorder="1" applyAlignment="1">
      <alignment horizontal="center" vertical="center" wrapText="1"/>
    </xf>
    <xf numFmtId="40" fontId="9" fillId="23" borderId="1" xfId="1" applyNumberFormat="1" applyFont="1" applyFill="1" applyBorder="1" applyAlignment="1">
      <alignment horizontal="center"/>
    </xf>
    <xf numFmtId="40" fontId="9" fillId="23" borderId="1" xfId="1" applyNumberFormat="1" applyFont="1" applyFill="1" applyBorder="1" applyAlignment="1">
      <alignment wrapText="1"/>
    </xf>
    <xf numFmtId="40" fontId="9" fillId="23" borderId="1" xfId="1" applyNumberFormat="1" applyFont="1" applyFill="1" applyBorder="1" applyAlignment="1">
      <alignment horizontal="center" vertical="center" wrapText="1"/>
    </xf>
    <xf numFmtId="40" fontId="11" fillId="9" borderId="1" xfId="1" applyNumberFormat="1" applyFont="1" applyFill="1" applyBorder="1" applyAlignment="1">
      <alignment horizontal="left" wrapText="1"/>
    </xf>
    <xf numFmtId="40" fontId="11" fillId="9" borderId="1" xfId="1" applyNumberFormat="1" applyFont="1" applyFill="1" applyBorder="1" applyAlignment="1">
      <alignment horizontal="center"/>
    </xf>
    <xf numFmtId="40" fontId="11" fillId="9" borderId="1" xfId="1" applyNumberFormat="1" applyFont="1" applyFill="1" applyBorder="1" applyAlignment="1">
      <alignment horizontal="center" wrapText="1"/>
    </xf>
    <xf numFmtId="0" fontId="9" fillId="9" borderId="1" xfId="1" applyFont="1" applyFill="1" applyBorder="1" applyAlignment="1">
      <alignment horizontal="center"/>
    </xf>
    <xf numFmtId="40" fontId="12" fillId="24" borderId="1" xfId="1" applyNumberFormat="1" applyFont="1" applyFill="1" applyBorder="1" applyAlignment="1"/>
    <xf numFmtId="40" fontId="9" fillId="24" borderId="1" xfId="0" applyNumberFormat="1" applyFont="1" applyFill="1" applyBorder="1" applyAlignment="1">
      <alignment horizontal="center"/>
    </xf>
    <xf numFmtId="40" fontId="9" fillId="9" borderId="1" xfId="1" applyNumberFormat="1" applyFont="1" applyFill="1" applyBorder="1" applyAlignment="1">
      <alignment horizontal="center"/>
    </xf>
    <xf numFmtId="40" fontId="8" fillId="9" borderId="1" xfId="1" applyNumberFormat="1" applyFont="1" applyFill="1" applyBorder="1" applyAlignment="1">
      <alignment horizontal="center"/>
    </xf>
    <xf numFmtId="40" fontId="5" fillId="2" borderId="0" xfId="1" applyNumberFormat="1" applyFont="1" applyFill="1" applyBorder="1" applyAlignment="1">
      <alignment horizontal="center"/>
    </xf>
    <xf numFmtId="40" fontId="11" fillId="0" borderId="0" xfId="1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0" fontId="5" fillId="0" borderId="0" xfId="1" applyNumberFormat="1" applyFont="1" applyAlignment="1">
      <alignment horizontal="center"/>
    </xf>
    <xf numFmtId="38" fontId="8" fillId="0" borderId="0" xfId="1" applyNumberFormat="1" applyFont="1" applyFill="1" applyAlignment="1"/>
    <xf numFmtId="164" fontId="8" fillId="0" borderId="0" xfId="1" applyNumberFormat="1" applyFont="1" applyFill="1" applyAlignment="1"/>
    <xf numFmtId="40" fontId="8" fillId="0" borderId="0" xfId="1" applyNumberFormat="1" applyFont="1" applyAlignment="1"/>
    <xf numFmtId="40" fontId="8" fillId="4" borderId="0" xfId="1" applyNumberFormat="1" applyFont="1" applyFill="1" applyAlignment="1"/>
    <xf numFmtId="166" fontId="8" fillId="9" borderId="1" xfId="1" applyNumberFormat="1" applyFont="1" applyFill="1" applyBorder="1" applyAlignment="1">
      <alignment horizontal="center"/>
    </xf>
    <xf numFmtId="40" fontId="8" fillId="24" borderId="0" xfId="1" applyNumberFormat="1" applyFont="1" applyFill="1" applyAlignment="1"/>
    <xf numFmtId="166" fontId="8" fillId="24" borderId="1" xfId="1" applyNumberFormat="1" applyFont="1" applyFill="1" applyBorder="1" applyAlignment="1">
      <alignment horizontal="center"/>
    </xf>
    <xf numFmtId="166" fontId="8" fillId="0" borderId="2" xfId="1" applyNumberFormat="1" applyFont="1" applyFill="1" applyBorder="1" applyAlignment="1">
      <alignment horizontal="center"/>
    </xf>
    <xf numFmtId="38" fontId="8" fillId="0" borderId="1" xfId="1" applyNumberFormat="1" applyFont="1" applyFill="1" applyBorder="1" applyAlignment="1"/>
    <xf numFmtId="164" fontId="8" fillId="0" borderId="1" xfId="1" applyNumberFormat="1" applyFont="1" applyFill="1" applyBorder="1" applyAlignment="1"/>
    <xf numFmtId="40" fontId="8" fillId="0" borderId="0" xfId="1" applyNumberFormat="1" applyFont="1" applyFill="1" applyAlignment="1"/>
    <xf numFmtId="40" fontId="8" fillId="6" borderId="0" xfId="1" applyNumberFormat="1" applyFont="1" applyFill="1" applyAlignment="1"/>
    <xf numFmtId="40" fontId="8" fillId="5" borderId="0" xfId="1" applyNumberFormat="1" applyFont="1" applyFill="1" applyAlignment="1"/>
    <xf numFmtId="40" fontId="8" fillId="9" borderId="0" xfId="1" applyNumberFormat="1" applyFont="1" applyFill="1" applyAlignment="1"/>
    <xf numFmtId="166" fontId="8" fillId="21" borderId="1" xfId="1" applyNumberFormat="1" applyFont="1" applyFill="1" applyBorder="1" applyAlignment="1">
      <alignment horizontal="center"/>
    </xf>
    <xf numFmtId="40" fontId="8" fillId="0" borderId="1" xfId="1" applyNumberFormat="1" applyFont="1" applyFill="1" applyBorder="1" applyAlignment="1">
      <alignment horizontal="left" wrapText="1"/>
    </xf>
    <xf numFmtId="40" fontId="8" fillId="0" borderId="1" xfId="1" applyNumberFormat="1" applyFont="1" applyFill="1" applyBorder="1" applyAlignment="1">
      <alignment horizontal="center" wrapText="1"/>
    </xf>
    <xf numFmtId="40" fontId="8" fillId="7" borderId="0" xfId="1" applyNumberFormat="1" applyFont="1" applyFill="1" applyAlignment="1"/>
    <xf numFmtId="40" fontId="8" fillId="8" borderId="0" xfId="1" applyNumberFormat="1" applyFont="1" applyFill="1" applyAlignment="1"/>
    <xf numFmtId="165" fontId="9" fillId="0" borderId="1" xfId="5" applyNumberFormat="1" applyFont="1" applyFill="1" applyBorder="1" applyAlignment="1">
      <alignment wrapText="1"/>
    </xf>
    <xf numFmtId="166" fontId="8" fillId="23" borderId="1" xfId="1" applyNumberFormat="1" applyFont="1" applyFill="1" applyBorder="1" applyAlignment="1">
      <alignment horizontal="center"/>
    </xf>
    <xf numFmtId="40" fontId="8" fillId="23" borderId="0" xfId="1" applyNumberFormat="1" applyFont="1" applyFill="1" applyAlignment="1"/>
    <xf numFmtId="40" fontId="8" fillId="3" borderId="0" xfId="1" applyNumberFormat="1" applyFont="1" applyFill="1" applyAlignment="1"/>
    <xf numFmtId="40" fontId="8" fillId="10" borderId="0" xfId="1" applyNumberFormat="1" applyFont="1" applyFill="1" applyAlignment="1"/>
    <xf numFmtId="40" fontId="8" fillId="11" borderId="0" xfId="1" applyNumberFormat="1" applyFont="1" applyFill="1" applyAlignment="1"/>
    <xf numFmtId="40" fontId="8" fillId="12" borderId="0" xfId="1" applyNumberFormat="1" applyFont="1" applyFill="1" applyAlignment="1"/>
    <xf numFmtId="40" fontId="8" fillId="13" borderId="0" xfId="1" applyNumberFormat="1" applyFont="1" applyFill="1" applyAlignment="1"/>
    <xf numFmtId="0" fontId="8" fillId="24" borderId="1" xfId="3" applyFont="1" applyFill="1" applyBorder="1" applyAlignment="1">
      <alignment vertical="center" wrapText="1"/>
    </xf>
    <xf numFmtId="40" fontId="8" fillId="14" borderId="0" xfId="1" applyNumberFormat="1" applyFont="1" applyFill="1" applyAlignment="1"/>
    <xf numFmtId="40" fontId="8" fillId="15" borderId="0" xfId="1" applyNumberFormat="1" applyFont="1" applyFill="1" applyAlignment="1"/>
    <xf numFmtId="40" fontId="8" fillId="16" borderId="0" xfId="1" applyNumberFormat="1" applyFont="1" applyFill="1" applyAlignment="1"/>
    <xf numFmtId="40" fontId="8" fillId="17" borderId="0" xfId="1" applyNumberFormat="1" applyFont="1" applyFill="1" applyAlignment="1"/>
    <xf numFmtId="40" fontId="8" fillId="18" borderId="0" xfId="1" applyNumberFormat="1" applyFont="1" applyFill="1" applyAlignment="1"/>
    <xf numFmtId="40" fontId="8" fillId="19" borderId="0" xfId="1" applyNumberFormat="1" applyFont="1" applyFill="1" applyAlignment="1"/>
    <xf numFmtId="40" fontId="8" fillId="20" borderId="0" xfId="1" applyNumberFormat="1" applyFont="1" applyFill="1" applyAlignment="1"/>
    <xf numFmtId="0" fontId="8" fillId="9" borderId="1" xfId="3" applyFont="1" applyFill="1" applyBorder="1" applyAlignment="1">
      <alignment vertical="center" wrapText="1"/>
    </xf>
    <xf numFmtId="0" fontId="9" fillId="9" borderId="1" xfId="3" applyFont="1" applyFill="1" applyBorder="1" applyAlignment="1">
      <alignment horizontal="center" vertical="center" wrapText="1"/>
    </xf>
    <xf numFmtId="40" fontId="8" fillId="21" borderId="0" xfId="1" applyNumberFormat="1" applyFont="1" applyFill="1" applyAlignment="1"/>
    <xf numFmtId="0" fontId="8" fillId="0" borderId="1" xfId="1" applyNumberFormat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40" fontId="8" fillId="0" borderId="0" xfId="1" applyNumberFormat="1" applyFont="1" applyAlignment="1">
      <alignment wrapText="1"/>
    </xf>
    <xf numFmtId="40" fontId="8" fillId="0" borderId="0" xfId="1" applyNumberFormat="1" applyFont="1" applyAlignment="1">
      <alignment horizontal="center"/>
    </xf>
    <xf numFmtId="0" fontId="8" fillId="2" borderId="0" xfId="1" applyNumberFormat="1" applyFont="1" applyFill="1" applyBorder="1" applyAlignment="1">
      <alignment horizontal="center"/>
    </xf>
    <xf numFmtId="40" fontId="8" fillId="2" borderId="0" xfId="1" applyNumberFormat="1" applyFont="1" applyFill="1" applyBorder="1" applyAlignment="1">
      <alignment wrapText="1"/>
    </xf>
    <xf numFmtId="40" fontId="8" fillId="2" borderId="0" xfId="1" applyNumberFormat="1" applyFont="1" applyFill="1" applyBorder="1" applyAlignment="1"/>
    <xf numFmtId="0" fontId="20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6" fillId="2" borderId="0" xfId="1" applyNumberFormat="1" applyFont="1" applyFill="1" applyBorder="1" applyAlignment="1">
      <alignment horizontal="center"/>
    </xf>
    <xf numFmtId="40" fontId="6" fillId="2" borderId="0" xfId="1" applyNumberFormat="1" applyFont="1" applyFill="1" applyBorder="1" applyAlignment="1">
      <alignment horizontal="center" wrapText="1"/>
    </xf>
    <xf numFmtId="0" fontId="8" fillId="0" borderId="0" xfId="1" applyNumberFormat="1" applyFont="1" applyFill="1" applyBorder="1" applyAlignment="1">
      <alignment horizontal="center"/>
    </xf>
    <xf numFmtId="0" fontId="12" fillId="23" borderId="11" xfId="1" applyNumberFormat="1" applyFont="1" applyFill="1" applyBorder="1" applyAlignment="1">
      <alignment horizontal="center"/>
    </xf>
    <xf numFmtId="0" fontId="23" fillId="0" borderId="0" xfId="0" applyFont="1"/>
    <xf numFmtId="40" fontId="19" fillId="0" borderId="3" xfId="1" applyNumberFormat="1" applyFont="1" applyFill="1" applyBorder="1" applyAlignment="1">
      <alignment wrapText="1"/>
    </xf>
    <xf numFmtId="40" fontId="19" fillId="0" borderId="5" xfId="1" applyNumberFormat="1" applyFont="1" applyBorder="1" applyAlignment="1">
      <alignment wrapText="1"/>
    </xf>
    <xf numFmtId="40" fontId="24" fillId="0" borderId="7" xfId="1" applyNumberFormat="1" applyFont="1" applyBorder="1" applyAlignment="1">
      <alignment wrapText="1"/>
    </xf>
    <xf numFmtId="166" fontId="8" fillId="25" borderId="1" xfId="1" applyNumberFormat="1" applyFont="1" applyFill="1" applyBorder="1" applyAlignment="1">
      <alignment horizontal="center"/>
    </xf>
    <xf numFmtId="40" fontId="11" fillId="25" borderId="1" xfId="1" applyNumberFormat="1" applyFont="1" applyFill="1" applyBorder="1" applyAlignment="1">
      <alignment horizontal="left" wrapText="1"/>
    </xf>
    <xf numFmtId="40" fontId="11" fillId="25" borderId="1" xfId="1" applyNumberFormat="1" applyFont="1" applyFill="1" applyBorder="1" applyAlignment="1">
      <alignment horizontal="center"/>
    </xf>
    <xf numFmtId="40" fontId="11" fillId="25" borderId="1" xfId="1" applyNumberFormat="1" applyFont="1" applyFill="1" applyBorder="1" applyAlignment="1">
      <alignment horizontal="center" wrapText="1"/>
    </xf>
    <xf numFmtId="4" fontId="9" fillId="25" borderId="1" xfId="5" applyNumberFormat="1" applyFont="1" applyFill="1" applyBorder="1" applyAlignment="1">
      <alignment horizontal="center"/>
    </xf>
    <xf numFmtId="40" fontId="9" fillId="25" borderId="1" xfId="1" applyNumberFormat="1" applyFont="1" applyFill="1" applyBorder="1" applyAlignment="1"/>
    <xf numFmtId="40" fontId="2" fillId="0" borderId="0" xfId="1" applyNumberFormat="1" applyAlignment="1">
      <alignment horizontal="center"/>
    </xf>
    <xf numFmtId="40" fontId="8" fillId="2" borderId="0" xfId="1" applyNumberFormat="1" applyFont="1" applyFill="1" applyBorder="1" applyAlignment="1">
      <alignment horizontal="center"/>
    </xf>
    <xf numFmtId="40" fontId="12" fillId="0" borderId="4" xfId="1" applyNumberFormat="1" applyFont="1" applyFill="1" applyBorder="1" applyAlignment="1">
      <alignment horizontal="center"/>
    </xf>
    <xf numFmtId="40" fontId="11" fillId="0" borderId="6" xfId="1" applyNumberFormat="1" applyFont="1" applyBorder="1" applyAlignment="1">
      <alignment horizontal="center"/>
    </xf>
    <xf numFmtId="40" fontId="8" fillId="0" borderId="6" xfId="1" applyNumberFormat="1" applyFont="1" applyBorder="1" applyAlignment="1">
      <alignment horizontal="center"/>
    </xf>
    <xf numFmtId="40" fontId="16" fillId="0" borderId="11" xfId="1" applyNumberFormat="1" applyFont="1" applyBorder="1" applyAlignment="1">
      <alignment horizontal="center"/>
    </xf>
    <xf numFmtId="38" fontId="5" fillId="0" borderId="0" xfId="1" applyNumberFormat="1" applyFont="1" applyFill="1" applyAlignment="1">
      <alignment horizontal="center"/>
    </xf>
    <xf numFmtId="40" fontId="9" fillId="3" borderId="1" xfId="1" applyNumberFormat="1" applyFont="1" applyFill="1" applyBorder="1" applyAlignment="1">
      <alignment horizontal="center" vertical="center" wrapText="1"/>
    </xf>
    <xf numFmtId="0" fontId="8" fillId="25" borderId="1" xfId="3" applyFont="1" applyFill="1" applyBorder="1" applyAlignment="1">
      <alignment vertical="center" wrapText="1"/>
    </xf>
    <xf numFmtId="0" fontId="9" fillId="25" borderId="1" xfId="3" applyFont="1" applyFill="1" applyBorder="1" applyAlignment="1">
      <alignment horizontal="center" vertical="center" wrapText="1"/>
    </xf>
    <xf numFmtId="4" fontId="9" fillId="25" borderId="1" xfId="5" applyNumberFormat="1" applyFont="1" applyFill="1" applyBorder="1"/>
    <xf numFmtId="40" fontId="9" fillId="25" borderId="1" xfId="4" applyNumberFormat="1" applyFont="1" applyFill="1" applyBorder="1" applyAlignment="1">
      <alignment horizontal="center"/>
    </xf>
    <xf numFmtId="40" fontId="9" fillId="25" borderId="1" xfId="1" applyNumberFormat="1" applyFont="1" applyFill="1" applyBorder="1" applyAlignment="1">
      <alignment horizontal="center" vertical="center" wrapText="1"/>
    </xf>
    <xf numFmtId="166" fontId="8" fillId="13" borderId="1" xfId="1" applyNumberFormat="1" applyFont="1" applyFill="1" applyBorder="1" applyAlignment="1">
      <alignment horizontal="center"/>
    </xf>
    <xf numFmtId="40" fontId="11" fillId="13" borderId="1" xfId="1" applyNumberFormat="1" applyFont="1" applyFill="1" applyBorder="1" applyAlignment="1">
      <alignment horizontal="left" wrapText="1"/>
    </xf>
    <xf numFmtId="40" fontId="11" fillId="13" borderId="1" xfId="1" applyNumberFormat="1" applyFont="1" applyFill="1" applyBorder="1" applyAlignment="1">
      <alignment horizontal="center"/>
    </xf>
    <xf numFmtId="40" fontId="11" fillId="13" borderId="1" xfId="1" applyNumberFormat="1" applyFont="1" applyFill="1" applyBorder="1" applyAlignment="1">
      <alignment horizontal="center" wrapText="1"/>
    </xf>
    <xf numFmtId="40" fontId="9" fillId="13" borderId="1" xfId="1" applyNumberFormat="1" applyFont="1" applyFill="1" applyBorder="1" applyAlignment="1">
      <alignment horizontal="center"/>
    </xf>
    <xf numFmtId="40" fontId="9" fillId="13" borderId="1" xfId="1" applyNumberFormat="1" applyFont="1" applyFill="1" applyBorder="1" applyAlignment="1"/>
    <xf numFmtId="40" fontId="9" fillId="13" borderId="1" xfId="1" applyNumberFormat="1" applyFont="1" applyFill="1" applyBorder="1" applyAlignment="1">
      <alignment horizontal="right"/>
    </xf>
    <xf numFmtId="40" fontId="9" fillId="13" borderId="1" xfId="1" applyNumberFormat="1" applyFont="1" applyFill="1" applyBorder="1" applyAlignment="1">
      <alignment wrapText="1"/>
    </xf>
    <xf numFmtId="40" fontId="9" fillId="13" borderId="1" xfId="1" applyNumberFormat="1" applyFont="1" applyFill="1" applyBorder="1" applyAlignment="1">
      <alignment horizontal="center" vertical="center" wrapText="1"/>
    </xf>
    <xf numFmtId="0" fontId="8" fillId="13" borderId="1" xfId="3" applyFont="1" applyFill="1" applyBorder="1" applyAlignment="1">
      <alignment vertical="center" wrapText="1"/>
    </xf>
    <xf numFmtId="0" fontId="9" fillId="13" borderId="1" xfId="3" applyFont="1" applyFill="1" applyBorder="1" applyAlignment="1">
      <alignment horizontal="center" vertical="center" wrapText="1"/>
    </xf>
    <xf numFmtId="4" fontId="9" fillId="13" borderId="1" xfId="1" applyNumberFormat="1" applyFont="1" applyFill="1" applyBorder="1" applyAlignment="1">
      <alignment horizontal="center"/>
    </xf>
    <xf numFmtId="40" fontId="11" fillId="3" borderId="1" xfId="1" applyNumberFormat="1" applyFont="1" applyFill="1" applyBorder="1" applyAlignment="1">
      <alignment horizontal="center" wrapText="1"/>
    </xf>
    <xf numFmtId="40" fontId="9" fillId="25" borderId="1" xfId="1" applyNumberFormat="1" applyFont="1" applyFill="1" applyBorder="1" applyAlignment="1">
      <alignment horizontal="center"/>
    </xf>
    <xf numFmtId="0" fontId="9" fillId="25" borderId="1" xfId="1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/>
    </xf>
    <xf numFmtId="40" fontId="11" fillId="3" borderId="1" xfId="1" applyNumberFormat="1" applyFont="1" applyFill="1" applyBorder="1" applyAlignment="1">
      <alignment horizontal="left" wrapText="1"/>
    </xf>
    <xf numFmtId="40" fontId="11" fillId="3" borderId="1" xfId="1" applyNumberFormat="1" applyFont="1" applyFill="1" applyBorder="1" applyAlignment="1">
      <alignment horizontal="center"/>
    </xf>
    <xf numFmtId="40" fontId="16" fillId="0" borderId="0" xfId="1" applyNumberFormat="1" applyFont="1" applyAlignment="1"/>
    <xf numFmtId="1" fontId="16" fillId="0" borderId="0" xfId="1" applyNumberFormat="1" applyFont="1" applyAlignment="1">
      <alignment horizontal="center"/>
    </xf>
    <xf numFmtId="1" fontId="2" fillId="0" borderId="0" xfId="1" applyNumberFormat="1" applyAlignment="1">
      <alignment horizontal="center"/>
    </xf>
    <xf numFmtId="1" fontId="16" fillId="0" borderId="12" xfId="1" applyNumberFormat="1" applyFont="1" applyBorder="1" applyAlignment="1">
      <alignment horizontal="center"/>
    </xf>
    <xf numFmtId="4" fontId="9" fillId="25" borderId="1" xfId="5" applyNumberFormat="1" applyFont="1" applyFill="1" applyBorder="1" applyAlignment="1">
      <alignment horizontal="right"/>
    </xf>
    <xf numFmtId="0" fontId="13" fillId="0" borderId="1" xfId="3" applyFont="1" applyFill="1" applyBorder="1" applyAlignment="1">
      <alignment vertical="center" wrapText="1"/>
    </xf>
    <xf numFmtId="166" fontId="2" fillId="25" borderId="1" xfId="1" applyNumberFormat="1" applyFill="1" applyBorder="1" applyAlignment="1">
      <alignment horizontal="center"/>
    </xf>
    <xf numFmtId="0" fontId="13" fillId="25" borderId="1" xfId="3" applyFont="1" applyFill="1" applyBorder="1" applyAlignment="1">
      <alignment vertical="center" wrapText="1"/>
    </xf>
    <xf numFmtId="0" fontId="14" fillId="25" borderId="1" xfId="3" applyFont="1" applyFill="1" applyBorder="1" applyAlignment="1">
      <alignment horizontal="center" vertical="center" wrapText="1"/>
    </xf>
    <xf numFmtId="40" fontId="5" fillId="2" borderId="0" xfId="1" applyNumberFormat="1" applyFont="1" applyFill="1" applyBorder="1" applyAlignment="1">
      <alignment horizontal="center"/>
    </xf>
    <xf numFmtId="40" fontId="5" fillId="0" borderId="0" xfId="1" applyNumberFormat="1" applyFont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40" fontId="8" fillId="0" borderId="0" xfId="1" applyNumberFormat="1" applyFont="1" applyAlignment="1">
      <alignment horizontal="center"/>
    </xf>
    <xf numFmtId="40" fontId="11" fillId="0" borderId="0" xfId="1" applyNumberFormat="1" applyFont="1" applyAlignment="1">
      <alignment horizontal="center"/>
    </xf>
    <xf numFmtId="40" fontId="16" fillId="0" borderId="0" xfId="1" applyNumberFormat="1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0" fontId="12" fillId="0" borderId="11" xfId="1" applyNumberFormat="1" applyFont="1" applyFill="1" applyBorder="1" applyAlignment="1">
      <alignment horizontal="center"/>
    </xf>
    <xf numFmtId="166" fontId="2" fillId="0" borderId="1" xfId="1" applyNumberFormat="1" applyFill="1" applyBorder="1" applyAlignment="1">
      <alignment horizontal="center"/>
    </xf>
    <xf numFmtId="0" fontId="14" fillId="0" borderId="1" xfId="3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7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9" fillId="0" borderId="1" xfId="1" applyNumberFormat="1" applyFont="1" applyFill="1" applyBorder="1" applyAlignment="1">
      <alignment horizontal="center"/>
    </xf>
    <xf numFmtId="40" fontId="9" fillId="0" borderId="1" xfId="0" applyNumberFormat="1" applyFont="1" applyFill="1" applyBorder="1" applyAlignment="1">
      <alignment horizontal="center"/>
    </xf>
    <xf numFmtId="4" fontId="9" fillId="0" borderId="1" xfId="7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0" fontId="0" fillId="0" borderId="0" xfId="0" applyNumberFormat="1"/>
    <xf numFmtId="40" fontId="0" fillId="0" borderId="0" xfId="0" applyNumberFormat="1" applyFont="1"/>
    <xf numFmtId="40" fontId="3" fillId="0" borderId="0" xfId="1" applyNumberFormat="1" applyFont="1" applyAlignment="1"/>
    <xf numFmtId="40" fontId="8" fillId="0" borderId="0" xfId="1" applyNumberFormat="1" applyFont="1" applyFill="1" applyBorder="1" applyAlignment="1"/>
    <xf numFmtId="40" fontId="5" fillId="0" borderId="0" xfId="1" applyNumberFormat="1" applyFont="1" applyFill="1" applyBorder="1" applyAlignment="1">
      <alignment horizontal="center"/>
    </xf>
    <xf numFmtId="40" fontId="8" fillId="0" borderId="3" xfId="1" applyNumberFormat="1" applyFont="1" applyFill="1" applyBorder="1" applyAlignment="1"/>
    <xf numFmtId="40" fontId="8" fillId="0" borderId="14" xfId="1" applyNumberFormat="1" applyFont="1" applyFill="1" applyBorder="1" applyAlignment="1"/>
    <xf numFmtId="40" fontId="5" fillId="0" borderId="14" xfId="1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40" fontId="8" fillId="0" borderId="5" xfId="1" applyNumberFormat="1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40" fontId="6" fillId="0" borderId="7" xfId="1" applyNumberFormat="1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center"/>
    </xf>
    <xf numFmtId="10" fontId="6" fillId="0" borderId="15" xfId="2" applyNumberFormat="1" applyFont="1" applyFill="1" applyBorder="1" applyAlignment="1">
      <alignment horizontal="center"/>
    </xf>
    <xf numFmtId="40" fontId="6" fillId="0" borderId="15" xfId="1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40" fontId="12" fillId="0" borderId="12" xfId="1" applyNumberFormat="1" applyFont="1" applyFill="1" applyBorder="1" applyAlignment="1"/>
    <xf numFmtId="40" fontId="8" fillId="0" borderId="17" xfId="1" applyNumberFormat="1" applyFont="1" applyBorder="1" applyAlignment="1"/>
    <xf numFmtId="40" fontId="8" fillId="0" borderId="18" xfId="1" applyNumberFormat="1" applyFont="1" applyBorder="1" applyAlignment="1"/>
    <xf numFmtId="40" fontId="3" fillId="0" borderId="19" xfId="1" applyNumberFormat="1" applyFont="1" applyBorder="1" applyAlignment="1"/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40" fontId="8" fillId="0" borderId="17" xfId="1" applyNumberFormat="1" applyFont="1" applyFill="1" applyBorder="1" applyAlignment="1"/>
    <xf numFmtId="0" fontId="21" fillId="0" borderId="18" xfId="0" applyFont="1" applyFill="1" applyBorder="1" applyAlignment="1">
      <alignment horizontal="center" vertical="center"/>
    </xf>
    <xf numFmtId="0" fontId="0" fillId="0" borderId="5" xfId="0" applyBorder="1"/>
    <xf numFmtId="40" fontId="12" fillId="0" borderId="6" xfId="1" applyNumberFormat="1" applyFont="1" applyFill="1" applyBorder="1" applyAlignment="1"/>
    <xf numFmtId="40" fontId="3" fillId="0" borderId="5" xfId="1" applyNumberFormat="1" applyFont="1" applyBorder="1" applyAlignment="1"/>
    <xf numFmtId="0" fontId="0" fillId="0" borderId="0" xfId="0" applyBorder="1"/>
    <xf numFmtId="0" fontId="0" fillId="0" borderId="6" xfId="0" applyBorder="1"/>
    <xf numFmtId="40" fontId="12" fillId="0" borderId="20" xfId="1" applyNumberFormat="1" applyFont="1" applyFill="1" applyBorder="1" applyAlignment="1"/>
    <xf numFmtId="0" fontId="0" fillId="0" borderId="7" xfId="0" applyBorder="1"/>
    <xf numFmtId="40" fontId="12" fillId="0" borderId="15" xfId="1" applyNumberFormat="1" applyFont="1" applyFill="1" applyBorder="1" applyAlignment="1"/>
    <xf numFmtId="0" fontId="0" fillId="0" borderId="15" xfId="0" applyBorder="1"/>
    <xf numFmtId="0" fontId="0" fillId="0" borderId="16" xfId="0" applyBorder="1"/>
    <xf numFmtId="166" fontId="8" fillId="0" borderId="0" xfId="1" applyNumberFormat="1" applyFont="1" applyFill="1" applyBorder="1" applyAlignment="1">
      <alignment horizontal="center"/>
    </xf>
    <xf numFmtId="40" fontId="6" fillId="0" borderId="8" xfId="1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horizontal="left"/>
    </xf>
    <xf numFmtId="40" fontId="6" fillId="0" borderId="1" xfId="1" applyNumberFormat="1" applyFont="1" applyFill="1" applyBorder="1" applyAlignment="1">
      <alignment horizontal="left"/>
    </xf>
    <xf numFmtId="40" fontId="6" fillId="0" borderId="8" xfId="1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horizontal="left"/>
    </xf>
    <xf numFmtId="166" fontId="8" fillId="0" borderId="8" xfId="1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center"/>
    </xf>
    <xf numFmtId="40" fontId="5" fillId="0" borderId="0" xfId="1" applyNumberFormat="1" applyFont="1" applyAlignment="1">
      <alignment horizontal="center"/>
    </xf>
    <xf numFmtId="40" fontId="8" fillId="0" borderId="0" xfId="1" applyNumberFormat="1" applyFont="1" applyAlignment="1">
      <alignment horizontal="center"/>
    </xf>
    <xf numFmtId="40" fontId="16" fillId="0" borderId="0" xfId="1" applyNumberFormat="1" applyFont="1" applyAlignment="1">
      <alignment horizontal="center"/>
    </xf>
    <xf numFmtId="40" fontId="3" fillId="0" borderId="0" xfId="1" applyNumberFormat="1" applyFont="1" applyAlignment="1">
      <alignment horizontal="center"/>
    </xf>
    <xf numFmtId="40" fontId="4" fillId="0" borderId="0" xfId="1" applyNumberFormat="1" applyFont="1" applyAlignment="1">
      <alignment horizontal="center"/>
    </xf>
    <xf numFmtId="40" fontId="5" fillId="2" borderId="0" xfId="1" applyNumberFormat="1" applyFont="1" applyFill="1" applyBorder="1" applyAlignment="1">
      <alignment horizontal="center"/>
    </xf>
    <xf numFmtId="166" fontId="8" fillId="0" borderId="9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40" fontId="11" fillId="22" borderId="0" xfId="1" applyNumberFormat="1" applyFont="1" applyFill="1" applyAlignment="1">
      <alignment horizontal="center"/>
    </xf>
    <xf numFmtId="166" fontId="8" fillId="0" borderId="10" xfId="1" applyNumberFormat="1" applyFont="1" applyFill="1" applyBorder="1" applyAlignment="1">
      <alignment horizontal="center"/>
    </xf>
    <xf numFmtId="166" fontId="8" fillId="0" borderId="13" xfId="1" applyNumberFormat="1" applyFont="1" applyFill="1" applyBorder="1" applyAlignment="1">
      <alignment horizontal="center"/>
    </xf>
    <xf numFmtId="40" fontId="5" fillId="0" borderId="14" xfId="1" applyNumberFormat="1" applyFont="1" applyFill="1" applyBorder="1" applyAlignment="1">
      <alignment horizontal="center"/>
    </xf>
    <xf numFmtId="40" fontId="8" fillId="0" borderId="0" xfId="1" applyNumberFormat="1" applyFont="1" applyBorder="1" applyAlignment="1">
      <alignment horizontal="center"/>
    </xf>
    <xf numFmtId="40" fontId="11" fillId="0" borderId="0" xfId="1" applyNumberFormat="1" applyFont="1" applyAlignment="1">
      <alignment horizontal="center"/>
    </xf>
    <xf numFmtId="166" fontId="8" fillId="0" borderId="8" xfId="1" applyNumberFormat="1" applyFont="1" applyFill="1" applyBorder="1" applyAlignment="1"/>
    <xf numFmtId="166" fontId="8" fillId="0" borderId="0" xfId="1" applyNumberFormat="1" applyFont="1" applyFill="1" applyBorder="1" applyAlignment="1"/>
    <xf numFmtId="0" fontId="8" fillId="0" borderId="8" xfId="1" applyNumberFormat="1" applyFont="1" applyFill="1" applyBorder="1" applyAlignment="1"/>
    <xf numFmtId="0" fontId="8" fillId="0" borderId="0" xfId="1" applyNumberFormat="1" applyFont="1" applyFill="1" applyBorder="1" applyAlignment="1"/>
    <xf numFmtId="40" fontId="6" fillId="0" borderId="0" xfId="1" applyNumberFormat="1" applyFont="1" applyFill="1" applyBorder="1" applyAlignment="1"/>
    <xf numFmtId="40" fontId="8" fillId="0" borderId="10" xfId="1" applyNumberFormat="1" applyFont="1" applyFill="1" applyBorder="1" applyAlignment="1"/>
    <xf numFmtId="40" fontId="2" fillId="0" borderId="0" xfId="1" applyNumberFormat="1" applyBorder="1" applyAlignment="1"/>
    <xf numFmtId="40" fontId="8" fillId="0" borderId="0" xfId="1" applyNumberFormat="1" applyFont="1" applyBorder="1" applyAlignment="1"/>
    <xf numFmtId="40" fontId="8" fillId="5" borderId="0" xfId="1" applyNumberFormat="1" applyFont="1" applyFill="1" applyBorder="1" applyAlignment="1"/>
    <xf numFmtId="40" fontId="5" fillId="12" borderId="0" xfId="1" applyNumberFormat="1" applyFont="1" applyFill="1" applyBorder="1" applyAlignment="1"/>
    <xf numFmtId="40" fontId="5" fillId="0" borderId="0" xfId="1" applyNumberFormat="1" applyFont="1" applyBorder="1" applyAlignment="1"/>
    <xf numFmtId="40" fontId="9" fillId="0" borderId="10" xfId="1" applyNumberFormat="1" applyFont="1" applyFill="1" applyBorder="1" applyAlignment="1"/>
    <xf numFmtId="40" fontId="9" fillId="0" borderId="21" xfId="1" applyNumberFormat="1" applyFont="1" applyFill="1" applyBorder="1" applyAlignment="1"/>
    <xf numFmtId="40" fontId="5" fillId="0" borderId="10" xfId="1" applyNumberFormat="1" applyFont="1" applyFill="1" applyBorder="1" applyAlignment="1"/>
    <xf numFmtId="40" fontId="6" fillId="0" borderId="10" xfId="1" applyNumberFormat="1" applyFont="1" applyFill="1" applyBorder="1" applyAlignment="1">
      <alignment horizontal="center"/>
    </xf>
    <xf numFmtId="40" fontId="5" fillId="0" borderId="10" xfId="1" applyNumberFormat="1" applyFont="1" applyFill="1" applyBorder="1" applyAlignment="1">
      <alignment horizontal="right"/>
    </xf>
    <xf numFmtId="40" fontId="9" fillId="0" borderId="10" xfId="1" applyNumberFormat="1" applyFont="1" applyFill="1" applyBorder="1" applyAlignment="1">
      <alignment horizontal="right"/>
    </xf>
    <xf numFmtId="40" fontId="12" fillId="0" borderId="10" xfId="1" applyNumberFormat="1" applyFont="1" applyFill="1" applyBorder="1" applyAlignment="1"/>
  </cellXfs>
  <cellStyles count="8">
    <cellStyle name="Normal" xfId="0" builtinId="0"/>
    <cellStyle name="Normal 2" xfId="1"/>
    <cellStyle name="Normal 2 2" xfId="4"/>
    <cellStyle name="Normal 2 2 2" xfId="7"/>
    <cellStyle name="Normal 3" xfId="5"/>
    <cellStyle name="Normal 4" xfId="3"/>
    <cellStyle name="Porcentaje 2" xfId="6"/>
    <cellStyle name="Porcentual 2" xfId="2"/>
  </cellStyles>
  <dxfs count="14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Título del gráfico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PRESIDENCIA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Hoja1!$C$11</c:f>
              <c:numCache>
                <c:formatCode>#,##0.00_);[Red]\(#,##0.00\)</c:formatCode>
                <c:ptCount val="1"/>
                <c:pt idx="0">
                  <c:v>1084125.933519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D-44DA-82F7-6A6C1D2836F0}"/>
            </c:ext>
          </c:extLst>
        </c:ser>
        <c:ser>
          <c:idx val="1"/>
          <c:order val="1"/>
          <c:tx>
            <c:strRef>
              <c:f>Hoja1!$B$12</c:f>
              <c:strCache>
                <c:ptCount val="1"/>
                <c:pt idx="0">
                  <c:v>DESPACHO MAG. JUAN ALFREDO BIAGGI LAMA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Hoja1!$C$12</c:f>
              <c:numCache>
                <c:formatCode>#,##0.00_);[Red]\(#,##0.00\)</c:formatCode>
                <c:ptCount val="1"/>
                <c:pt idx="0">
                  <c:v>958261.89018634206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D-44DA-82F7-6A6C1D2836F0}"/>
            </c:ext>
          </c:extLst>
        </c:ser>
        <c:ser>
          <c:idx val="2"/>
          <c:order val="2"/>
          <c:tx>
            <c:strRef>
              <c:f>Hoja1!$B$13</c:f>
              <c:strCache>
                <c:ptCount val="1"/>
                <c:pt idx="0">
                  <c:v>DESPACHO MAG. ROSA FIOR D ALIZA PEREZ DE GARCIA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Hoja1!$C$13</c:f>
              <c:numCache>
                <c:formatCode>#,##0.00_);[Red]\(#,##0.00\)</c:formatCode>
                <c:ptCount val="1"/>
                <c:pt idx="0">
                  <c:v>1029362.072412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D-44DA-82F7-6A6C1D2836F0}"/>
            </c:ext>
          </c:extLst>
        </c:ser>
        <c:ser>
          <c:idx val="3"/>
          <c:order val="3"/>
          <c:tx>
            <c:strRef>
              <c:f>Hoja1!$B$14</c:f>
              <c:strCache>
                <c:ptCount val="1"/>
                <c:pt idx="0">
                  <c:v>DESPACHO MAG. PEDRO PABLO YERMENOS FORASTIERI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Hoja1!$C$14</c:f>
              <c:numCache>
                <c:formatCode>#,##0.00_);[Red]\(#,##0.00\)</c:formatCode>
                <c:ptCount val="1"/>
                <c:pt idx="0">
                  <c:v>902014.59482399991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D-44DA-82F7-6A6C1D2836F0}"/>
            </c:ext>
          </c:extLst>
        </c:ser>
        <c:ser>
          <c:idx val="4"/>
          <c:order val="4"/>
          <c:tx>
            <c:strRef>
              <c:f>Hoja1!$B$15</c:f>
              <c:strCache>
                <c:ptCount val="1"/>
                <c:pt idx="0">
                  <c:v>DESPACHO MAG. FERNANDO FERNANDEZ CRUZ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Hoja1!$C$15</c:f>
              <c:numCache>
                <c:formatCode>#,##0.00_);[Red]\(#,##0.00\)</c:formatCode>
                <c:ptCount val="1"/>
                <c:pt idx="0">
                  <c:v>952294.56241200003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D-44DA-82F7-6A6C1D2836F0}"/>
            </c:ext>
          </c:extLst>
        </c:ser>
        <c:ser>
          <c:idx val="5"/>
          <c:order val="5"/>
          <c:tx>
            <c:strRef>
              <c:f>Hoja1!$B$16</c:f>
              <c:strCache>
                <c:ptCount val="1"/>
                <c:pt idx="0">
                  <c:v>SECRETARIA GENERAL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Hoja1!$C$16</c:f>
              <c:numCache>
                <c:formatCode>#,##0.00_);[Red]\(#,##0.00\)</c:formatCode>
                <c:ptCount val="1"/>
                <c:pt idx="0">
                  <c:v>1676905.1125000005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7D-44DA-82F7-6A6C1D2836F0}"/>
            </c:ext>
          </c:extLst>
        </c:ser>
        <c:ser>
          <c:idx val="6"/>
          <c:order val="6"/>
          <c:tx>
            <c:strRef>
              <c:f>Hoja1!$B$17</c:f>
              <c:strCache>
                <c:ptCount val="1"/>
                <c:pt idx="0">
                  <c:v>DIRECCION DE RECTIFICACION DE ACTAS DEL ESTADO CIVIL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Hoja1!$C$17</c:f>
              <c:numCache>
                <c:formatCode>#,##0.00_);[Red]\(#,##0.00\)</c:formatCode>
                <c:ptCount val="1"/>
                <c:pt idx="0">
                  <c:v>4140086.8621789976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7D-44DA-82F7-6A6C1D2836F0}"/>
            </c:ext>
          </c:extLst>
        </c:ser>
        <c:ser>
          <c:idx val="7"/>
          <c:order val="7"/>
          <c:tx>
            <c:strRef>
              <c:f>Hoja1!$B$18</c:f>
              <c:strCache>
                <c:ptCount val="1"/>
                <c:pt idx="0">
                  <c:v>DIRECCION DE RELACIONES INTERNACIONALES Y COOPERACION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Hoja1!$C$18</c:f>
              <c:numCache>
                <c:formatCode>#,##0.00_);[Red]\(#,##0.00\)</c:formatCode>
                <c:ptCount val="1"/>
                <c:pt idx="0">
                  <c:v>290796.44314799999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7D-44DA-82F7-6A6C1D2836F0}"/>
            </c:ext>
          </c:extLst>
        </c:ser>
        <c:ser>
          <c:idx val="8"/>
          <c:order val="8"/>
          <c:tx>
            <c:strRef>
              <c:f>Hoja1!$B$19</c:f>
              <c:strCache>
                <c:ptCount val="1"/>
                <c:pt idx="0">
                  <c:v>DIRECCION CONTENCIOSA ELECTORAL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Hoja1!$C$19</c:f>
              <c:numCache>
                <c:formatCode>#,##0.00_);[Red]\(#,##0.00\)</c:formatCode>
                <c:ptCount val="1"/>
                <c:pt idx="0">
                  <c:v>899507.2868349998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7D-44DA-82F7-6A6C1D2836F0}"/>
            </c:ext>
          </c:extLst>
        </c:ser>
        <c:ser>
          <c:idx val="9"/>
          <c:order val="9"/>
          <c:tx>
            <c:strRef>
              <c:f>Hoja1!$B$20</c:f>
              <c:strCache>
                <c:ptCount val="1"/>
                <c:pt idx="0">
                  <c:v>DIRECCION DE TECNOLOGIA DE LA INFORMACION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Hoja1!$C$20</c:f>
              <c:numCache>
                <c:formatCode>#,##0.00_);[Red]\(#,##0.00\)</c:formatCode>
                <c:ptCount val="1"/>
                <c:pt idx="0">
                  <c:v>1212352.5168350004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7D-44DA-82F7-6A6C1D2836F0}"/>
            </c:ext>
          </c:extLst>
        </c:ser>
        <c:ser>
          <c:idx val="10"/>
          <c:order val="10"/>
          <c:tx>
            <c:strRef>
              <c:f>Hoja1!$B$21</c:f>
              <c:strCache>
                <c:ptCount val="1"/>
                <c:pt idx="0">
                  <c:v>DIRECCION FINANCIERA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Hoja1!$C$21</c:f>
              <c:numCache>
                <c:formatCode>#,##0.00_);[Red]\(#,##0.00\)</c:formatCode>
                <c:ptCount val="1"/>
                <c:pt idx="0">
                  <c:v>403825.18091200001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7D-44DA-82F7-6A6C1D2836F0}"/>
            </c:ext>
          </c:extLst>
        </c:ser>
        <c:ser>
          <c:idx val="11"/>
          <c:order val="11"/>
          <c:tx>
            <c:strRef>
              <c:f>Hoja1!$B$22</c:f>
              <c:strCache>
                <c:ptCount val="1"/>
                <c:pt idx="0">
                  <c:v>DIRECCION DE RECURSOS HUMANOS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Hoja1!$C$22</c:f>
              <c:numCache>
                <c:formatCode>#,##0.00_);[Red]\(#,##0.00\)</c:formatCode>
                <c:ptCount val="1"/>
                <c:pt idx="0">
                  <c:v>540131.45950700005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7D-44DA-82F7-6A6C1D2836F0}"/>
            </c:ext>
          </c:extLst>
        </c:ser>
        <c:ser>
          <c:idx val="12"/>
          <c:order val="12"/>
          <c:tx>
            <c:strRef>
              <c:f>Hoja1!$B$23</c:f>
              <c:strCache>
                <c:ptCount val="1"/>
                <c:pt idx="0">
                  <c:v>DIRECCION DE PLANIFICACION Y DESARROLLO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Hoja1!$C$23</c:f>
              <c:numCache>
                <c:formatCode>#,##0.00_);[Red]\(#,##0.00\)</c:formatCode>
                <c:ptCount val="1"/>
                <c:pt idx="0">
                  <c:v>292017.8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7D-44DA-82F7-6A6C1D2836F0}"/>
            </c:ext>
          </c:extLst>
        </c:ser>
        <c:ser>
          <c:idx val="13"/>
          <c:order val="13"/>
          <c:tx>
            <c:strRef>
              <c:f>Hoja1!$B$24</c:f>
              <c:strCache>
                <c:ptCount val="1"/>
                <c:pt idx="0">
                  <c:v>DIRECCION DE INSPECCION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Hoja1!$C$24</c:f>
              <c:numCache>
                <c:formatCode>#,##0.00_);[Red]\(#,##0.00\)</c:formatCode>
                <c:ptCount val="1"/>
                <c:pt idx="0">
                  <c:v>1109467.6776320003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A7D-44DA-82F7-6A6C1D2836F0}"/>
            </c:ext>
          </c:extLst>
        </c:ser>
        <c:ser>
          <c:idx val="14"/>
          <c:order val="14"/>
          <c:tx>
            <c:strRef>
              <c:f>Hoja1!$B$25</c:f>
              <c:strCache>
                <c:ptCount val="1"/>
                <c:pt idx="0">
                  <c:v>DIRECCION DE AUDITORIA INTERNA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Hoja1!$C$25</c:f>
              <c:numCache>
                <c:formatCode>#,##0.00_);[Red]\(#,##0.00\)</c:formatCode>
                <c:ptCount val="1"/>
                <c:pt idx="0">
                  <c:v>397571.94683500001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A7D-44DA-82F7-6A6C1D2836F0}"/>
            </c:ext>
          </c:extLst>
        </c:ser>
        <c:ser>
          <c:idx val="15"/>
          <c:order val="15"/>
          <c:tx>
            <c:strRef>
              <c:f>Hoja1!$B$26</c:f>
              <c:strCache>
                <c:ptCount val="1"/>
                <c:pt idx="0">
                  <c:v>DIRECCION ADMINISTRATIVA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Hoja1!$C$26</c:f>
              <c:numCache>
                <c:formatCode>#,##0.00_);[Red]\(#,##0.00\)</c:formatCode>
                <c:ptCount val="1"/>
                <c:pt idx="0">
                  <c:v>326797.44683500007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A7D-44DA-82F7-6A6C1D2836F0}"/>
            </c:ext>
          </c:extLst>
        </c:ser>
        <c:ser>
          <c:idx val="16"/>
          <c:order val="16"/>
          <c:tx>
            <c:strRef>
              <c:f>Hoja1!$B$27</c:f>
              <c:strCache>
                <c:ptCount val="1"/>
                <c:pt idx="0">
                  <c:v>DIRECCION DE COMUNICACIONES Y RELACIONES PUBLICAS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Hoja1!$C$27</c:f>
              <c:numCache>
                <c:formatCode>#,##0.00_);[Red]\(#,##0.00\)</c:formatCode>
                <c:ptCount val="1"/>
                <c:pt idx="0">
                  <c:v>385613.02525699994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A7D-44DA-82F7-6A6C1D2836F0}"/>
            </c:ext>
          </c:extLst>
        </c:ser>
        <c:ser>
          <c:idx val="17"/>
          <c:order val="17"/>
          <c:tx>
            <c:strRef>
              <c:f>Hoja1!$B$28</c:f>
              <c:strCache>
                <c:ptCount val="1"/>
                <c:pt idx="0">
                  <c:v>OFICINA DE ACCESO A LA INFORMACION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Hoja1!$C$28</c:f>
              <c:numCache>
                <c:formatCode>#,##0.00_);[Red]\(#,##0.00\)</c:formatCode>
                <c:ptCount val="1"/>
                <c:pt idx="0">
                  <c:v>320037.74924700003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A7D-44DA-82F7-6A6C1D2836F0}"/>
            </c:ext>
          </c:extLst>
        </c:ser>
        <c:ser>
          <c:idx val="18"/>
          <c:order val="18"/>
          <c:tx>
            <c:strRef>
              <c:f>Hoja1!$B$29</c:f>
              <c:strCache>
                <c:ptCount val="1"/>
                <c:pt idx="0">
                  <c:v>CONSULTORIA JURIDICA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Hoja1!$C$29</c:f>
              <c:numCache>
                <c:formatCode>#,##0.00_);[Red]\(#,##0.00\)</c:formatCode>
                <c:ptCount val="1"/>
                <c:pt idx="0">
                  <c:v>402938.18314799998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A7D-44DA-82F7-6A6C1D2836F0}"/>
            </c:ext>
          </c:extLst>
        </c:ser>
        <c:ser>
          <c:idx val="19"/>
          <c:order val="19"/>
          <c:tx>
            <c:strRef>
              <c:f>Hoja1!$B$30</c:f>
              <c:strCache>
                <c:ptCount val="1"/>
                <c:pt idx="0">
                  <c:v>DIRECCION DE JUNTAS ELECTORALES Y PARTIDOS POLITICOS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Hoja1!$C$30</c:f>
              <c:numCache>
                <c:formatCode>#,##0.00_);[Red]\(#,##0.00\)</c:formatCode>
                <c:ptCount val="1"/>
                <c:pt idx="0">
                  <c:v>213402.77683500003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A7D-44DA-82F7-6A6C1D2836F0}"/>
            </c:ext>
          </c:extLst>
        </c:ser>
        <c:ser>
          <c:idx val="20"/>
          <c:order val="20"/>
          <c:tx>
            <c:strRef>
              <c:f>Hoja1!$B$31</c:f>
              <c:strCache>
                <c:ptCount val="1"/>
                <c:pt idx="0">
                  <c:v>DEPARTAMENTO DE TRANSPORTACION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Hoja1!$C$31</c:f>
              <c:numCache>
                <c:formatCode>#,##0.00_);[Red]\(#,##0.00\)</c:formatCode>
                <c:ptCount val="1"/>
                <c:pt idx="0">
                  <c:v>529679.68414422753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A7D-44DA-82F7-6A6C1D2836F0}"/>
            </c:ext>
          </c:extLst>
        </c:ser>
        <c:ser>
          <c:idx val="21"/>
          <c:order val="21"/>
          <c:tx>
            <c:strRef>
              <c:f>Hoja1!$B$32</c:f>
              <c:strCache>
                <c:ptCount val="1"/>
                <c:pt idx="0">
                  <c:v>DEPARTAMENTO DE PUBLICACIONES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Hoja1!$C$32</c:f>
              <c:numCache>
                <c:formatCode>#,##0.00_);[Red]\(#,##0.00\)</c:formatCode>
                <c:ptCount val="1"/>
                <c:pt idx="0">
                  <c:v>260665.16423997417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A7D-44DA-82F7-6A6C1D2836F0}"/>
            </c:ext>
          </c:extLst>
        </c:ser>
        <c:ser>
          <c:idx val="22"/>
          <c:order val="22"/>
          <c:tx>
            <c:strRef>
              <c:f>Hoja1!$B$33</c:f>
              <c:strCache>
                <c:ptCount val="1"/>
                <c:pt idx="0">
                  <c:v>DEPARTAMENTO DE CONTABILIDAD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Hoja1!$C$33</c:f>
              <c:numCache>
                <c:formatCode>#,##0.00_);[Red]\(#,##0.00\)</c:formatCode>
                <c:ptCount val="1"/>
                <c:pt idx="0">
                  <c:v>298708.01267199998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A7D-44DA-82F7-6A6C1D2836F0}"/>
            </c:ext>
          </c:extLst>
        </c:ser>
        <c:ser>
          <c:idx val="23"/>
          <c:order val="23"/>
          <c:tx>
            <c:strRef>
              <c:f>Hoja1!$B$34</c:f>
              <c:strCache>
                <c:ptCount val="1"/>
                <c:pt idx="0">
                  <c:v>DEPARTAMENTO DE SERVICIOS GENERALES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Hoja1!$C$34</c:f>
              <c:numCache>
                <c:formatCode>#,##0.00_);[Red]\(#,##0.00\)</c:formatCode>
                <c:ptCount val="1"/>
                <c:pt idx="0">
                  <c:v>310376.85000000003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A7D-44DA-82F7-6A6C1D2836F0}"/>
            </c:ext>
          </c:extLst>
        </c:ser>
        <c:ser>
          <c:idx val="24"/>
          <c:order val="24"/>
          <c:tx>
            <c:strRef>
              <c:f>Hoja1!$B$35</c:f>
              <c:strCache>
                <c:ptCount val="1"/>
                <c:pt idx="0">
                  <c:v>DEPARTAMENTO DE PRESUPUESTO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Off val="4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lumOff val="4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Off val="4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Hoja1!$C$35</c:f>
              <c:numCache>
                <c:formatCode>#,##0.00_);[Red]\(#,##0.00\)</c:formatCode>
                <c:ptCount val="1"/>
                <c:pt idx="0">
                  <c:v>223053.73267200001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A7D-44DA-82F7-6A6C1D2836F0}"/>
            </c:ext>
          </c:extLst>
        </c:ser>
        <c:ser>
          <c:idx val="25"/>
          <c:order val="25"/>
          <c:tx>
            <c:strRef>
              <c:f>Hoja1!$B$36</c:f>
              <c:strCache>
                <c:ptCount val="1"/>
                <c:pt idx="0">
                  <c:v>DEPARTAMENTO DE COMPRAS Y CONTRATACIONES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Off val="4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lumOff val="4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Off val="4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Hoja1!$C$36</c:f>
              <c:numCache>
                <c:formatCode>#,##0.00_);[Red]\(#,##0.00\)</c:formatCode>
                <c:ptCount val="1"/>
                <c:pt idx="0">
                  <c:v>281157.29267200001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A7D-44DA-82F7-6A6C1D2836F0}"/>
            </c:ext>
          </c:extLst>
        </c:ser>
        <c:ser>
          <c:idx val="26"/>
          <c:order val="26"/>
          <c:tx>
            <c:strRef>
              <c:f>Hoja1!$B$37</c:f>
              <c:strCache>
                <c:ptCount val="1"/>
                <c:pt idx="0">
                  <c:v>DEPARTAMENTO DE RELACIONES PUBLICAS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Off val="4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lumOff val="4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Off val="4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Hoja1!$C$37</c:f>
              <c:numCache>
                <c:formatCode>#,##0.00_);[Red]\(#,##0.00\)</c:formatCode>
                <c:ptCount val="1"/>
                <c:pt idx="0">
                  <c:v>106874.30267200002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A7D-44DA-82F7-6A6C1D2836F0}"/>
            </c:ext>
          </c:extLst>
        </c:ser>
        <c:ser>
          <c:idx val="27"/>
          <c:order val="27"/>
          <c:tx>
            <c:strRef>
              <c:f>Hoja1!$B$38</c:f>
              <c:strCache>
                <c:ptCount val="1"/>
                <c:pt idx="0">
                  <c:v>DEPARTAMENTO DE CORRESPONDENCIA Y ARCHIVO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Off val="4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lumOff val="4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Off val="4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Hoja1!$C$38</c:f>
              <c:numCache>
                <c:formatCode>#,##0.00_);[Red]\(#,##0.00\)</c:formatCode>
                <c:ptCount val="1"/>
                <c:pt idx="0">
                  <c:v>391484.47267199995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A7D-44DA-82F7-6A6C1D2836F0}"/>
            </c:ext>
          </c:extLst>
        </c:ser>
        <c:ser>
          <c:idx val="28"/>
          <c:order val="28"/>
          <c:tx>
            <c:strRef>
              <c:f>Hoja1!$B$39</c:f>
              <c:strCache>
                <c:ptCount val="1"/>
                <c:pt idx="0">
                  <c:v>DIVISION DE ASUNTOS ACADEMICOS E INVESTIGACION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Off val="4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lumOff val="4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Off val="4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Hoja1!$C$39</c:f>
              <c:numCache>
                <c:formatCode>#,##0.00_);[Red]\(#,##0.00\)</c:formatCode>
                <c:ptCount val="1"/>
                <c:pt idx="0">
                  <c:v>208463.48683500002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A7D-44DA-82F7-6A6C1D2836F0}"/>
            </c:ext>
          </c:extLst>
        </c:ser>
        <c:ser>
          <c:idx val="29"/>
          <c:order val="29"/>
          <c:tx>
            <c:strRef>
              <c:f>Hoja1!$B$40</c:f>
              <c:strCache>
                <c:ptCount val="1"/>
                <c:pt idx="0">
                  <c:v>DIVISION DE MANTENIMIENTO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Off val="4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lumOff val="4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Off val="4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Hoja1!$C$40</c:f>
              <c:numCache>
                <c:formatCode>#,##0.00_);[Red]\(#,##0.00\)</c:formatCode>
                <c:ptCount val="1"/>
                <c:pt idx="0">
                  <c:v>126827.88999999998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A7D-44DA-82F7-6A6C1D2836F0}"/>
            </c:ext>
          </c:extLst>
        </c:ser>
        <c:ser>
          <c:idx val="30"/>
          <c:order val="30"/>
          <c:tx>
            <c:strRef>
              <c:f>Hoja1!$B$41</c:f>
              <c:strCache>
                <c:ptCount val="1"/>
                <c:pt idx="0">
                  <c:v>DIVISION DE MAYORDOMIA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5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5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5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Hoja1!$C$41</c:f>
              <c:numCache>
                <c:formatCode>#,##0.00_);[Red]\(#,##0.00\)</c:formatCode>
                <c:ptCount val="1"/>
                <c:pt idx="0">
                  <c:v>525074.5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A7D-44DA-82F7-6A6C1D2836F0}"/>
            </c:ext>
          </c:extLst>
        </c:ser>
        <c:ser>
          <c:idx val="31"/>
          <c:order val="31"/>
          <c:tx>
            <c:strRef>
              <c:f>Hoja1!$B$42</c:f>
              <c:strCache>
                <c:ptCount val="1"/>
                <c:pt idx="0">
                  <c:v>DIVISION DE IGUALDAD DE GENERO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5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5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5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Hoja1!$C$42</c:f>
              <c:numCache>
                <c:formatCode>#,##0.00_);[Red]\(#,##0.00\)</c:formatCode>
                <c:ptCount val="1"/>
                <c:pt idx="0">
                  <c:v>252321.05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A7D-44DA-82F7-6A6C1D2836F0}"/>
            </c:ext>
          </c:extLst>
        </c:ser>
        <c:ser>
          <c:idx val="32"/>
          <c:order val="32"/>
          <c:tx>
            <c:strRef>
              <c:f>Hoja1!$B$43</c:f>
              <c:strCache>
                <c:ptCount val="1"/>
                <c:pt idx="0">
                  <c:v>DIVISION DE ALMACEN Y SUMINISTRO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5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5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5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Hoja1!$C$43</c:f>
              <c:numCache>
                <c:formatCode>#,##0.00_);[Red]\(#,##0.00\)</c:formatCode>
                <c:ptCount val="1"/>
                <c:pt idx="0">
                  <c:v>311303.36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A7D-44DA-82F7-6A6C1D2836F0}"/>
            </c:ext>
          </c:extLst>
        </c:ser>
        <c:ser>
          <c:idx val="33"/>
          <c:order val="33"/>
          <c:tx>
            <c:strRef>
              <c:f>Hoja1!$B$44</c:f>
              <c:strCache>
                <c:ptCount val="1"/>
                <c:pt idx="0">
                  <c:v>DIVISION DE PROTOCOLO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5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5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5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Hoja1!$C$44</c:f>
              <c:numCache>
                <c:formatCode>#,##0.00_);[Red]\(#,##0.00\)</c:formatCode>
                <c:ptCount val="1"/>
                <c:pt idx="0">
                  <c:v>90137.109999999986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A7D-44DA-82F7-6A6C1D2836F0}"/>
            </c:ext>
          </c:extLst>
        </c:ser>
        <c:ser>
          <c:idx val="34"/>
          <c:order val="34"/>
          <c:tx>
            <c:strRef>
              <c:f>Hoja1!$B$45</c:f>
              <c:strCache>
                <c:ptCount val="1"/>
                <c:pt idx="0">
                  <c:v>DEPARTAMENTO DE SEGURIDAD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5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5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5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Hoja1!$C$45</c:f>
              <c:numCache>
                <c:formatCode>#,##0.00_);[Red]\(#,##0.00\)</c:formatCode>
                <c:ptCount val="1"/>
                <c:pt idx="0">
                  <c:v>42823.789999999994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A7D-44DA-82F7-6A6C1D2836F0}"/>
            </c:ext>
          </c:extLst>
        </c:ser>
        <c:ser>
          <c:idx val="35"/>
          <c:order val="35"/>
          <c:tx>
            <c:strRef>
              <c:f>Hoja1!$B$46</c:f>
              <c:strCache>
                <c:ptCount val="1"/>
                <c:pt idx="0">
                  <c:v>EX-MAGISTRADO JOHN GUILIANI VALENZUELA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5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5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5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Hoja1!$C$46</c:f>
              <c:numCache>
                <c:formatCode>#,##0.00_);[Red]\(#,##0.00\)</c:formatCode>
                <c:ptCount val="1"/>
                <c:pt idx="0">
                  <c:v>62560.350000000006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A7D-44DA-82F7-6A6C1D2836F0}"/>
            </c:ext>
          </c:extLst>
        </c:ser>
        <c:ser>
          <c:idx val="36"/>
          <c:order val="36"/>
          <c:tx>
            <c:strRef>
              <c:f>Hoja1!$B$47</c:f>
              <c:strCache>
                <c:ptCount val="1"/>
                <c:pt idx="0">
                  <c:v>EX-MAGISTRADO FAUSTO MARINO MENDOZA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70000"/>
                    <a:lumOff val="3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70000"/>
                    <a:lumOff val="3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70000"/>
                    <a:lumOff val="3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Hoja1!$C$47</c:f>
              <c:numCache>
                <c:formatCode>#,##0.00_);[Red]\(#,##0.00\)</c:formatCode>
                <c:ptCount val="1"/>
                <c:pt idx="0">
                  <c:v>99605.09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A7D-44DA-82F7-6A6C1D2836F0}"/>
            </c:ext>
          </c:extLst>
        </c:ser>
        <c:ser>
          <c:idx val="37"/>
          <c:order val="37"/>
          <c:tx>
            <c:strRef>
              <c:f>Hoja1!$B$48</c:f>
              <c:strCache>
                <c:ptCount val="1"/>
                <c:pt idx="0">
                  <c:v>EX-MAGISTRADA MABEL FELIZ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70000"/>
                    <a:lumOff val="3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70000"/>
                    <a:lumOff val="3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70000"/>
                    <a:lumOff val="3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Hoja1!$C$48</c:f>
              <c:numCache>
                <c:formatCode>#,##0.00_);[Red]\(#,##0.00\)</c:formatCode>
                <c:ptCount val="1"/>
                <c:pt idx="0">
                  <c:v>18522.37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BA7D-44DA-82F7-6A6C1D2836F0}"/>
            </c:ext>
          </c:extLst>
        </c:ser>
        <c:ser>
          <c:idx val="38"/>
          <c:order val="38"/>
          <c:tx>
            <c:strRef>
              <c:f>Hoja1!$B$49</c:f>
              <c:strCache>
                <c:ptCount val="1"/>
                <c:pt idx="0">
                  <c:v>EX-MAGISTRADO MARCOS A. CRUZ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70000"/>
                    <a:lumOff val="3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70000"/>
                    <a:lumOff val="3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70000"/>
                    <a:lumOff val="3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Hoja1!$C$49</c:f>
              <c:numCache>
                <c:formatCode>#,##0.00_);[Red]\(#,##0.00\)</c:formatCode>
                <c:ptCount val="1"/>
                <c:pt idx="0">
                  <c:v>81082.720000000001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A7D-44DA-82F7-6A6C1D2836F0}"/>
            </c:ext>
          </c:extLst>
        </c:ser>
        <c:ser>
          <c:idx val="39"/>
          <c:order val="39"/>
          <c:tx>
            <c:strRef>
              <c:f>Hoja1!$B$50</c:f>
              <c:strCache>
                <c:ptCount val="1"/>
                <c:pt idx="0">
                  <c:v>EX-MAGISTRADO SANTIAGO SALVADOR SOSA CASTILLO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70000"/>
                    <a:lumOff val="3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70000"/>
                    <a:lumOff val="3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70000"/>
                    <a:lumOff val="3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Hoja1!$C$50</c:f>
              <c:numCache>
                <c:formatCode>#,##0.00_);[Red]\(#,##0.00\)</c:formatCode>
                <c:ptCount val="1"/>
                <c:pt idx="0">
                  <c:v>44037.98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BA7D-44DA-82F7-6A6C1D2836F0}"/>
            </c:ext>
          </c:extLst>
        </c:ser>
        <c:ser>
          <c:idx val="40"/>
          <c:order val="40"/>
          <c:tx>
            <c:strRef>
              <c:f>Hoja1!$B$51</c:f>
              <c:strCache>
                <c:ptCount val="1"/>
                <c:pt idx="0">
                  <c:v>EX-MAGISTRADA RAFAELINA PERALTA ARIAS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70000"/>
                    <a:lumOff val="3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70000"/>
                    <a:lumOff val="3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70000"/>
                    <a:lumOff val="3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Hoja1!$C$51</c:f>
              <c:numCache>
                <c:formatCode>#,##0.00_);[Red]\(#,##0.00\)</c:formatCode>
                <c:ptCount val="1"/>
                <c:pt idx="0">
                  <c:v>85231.1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A7D-44DA-82F7-6A6C1D2836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1099039"/>
        <c:axId val="1341094879"/>
      </c:barChart>
      <c:catAx>
        <c:axId val="1341099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41094879"/>
        <c:crosses val="autoZero"/>
        <c:auto val="1"/>
        <c:lblAlgn val="ctr"/>
        <c:lblOffset val="100"/>
        <c:noMultiLvlLbl val="0"/>
      </c:catAx>
      <c:valAx>
        <c:axId val="1341094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4109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1265464</xdr:colOff>
      <xdr:row>482</xdr:row>
      <xdr:rowOff>0</xdr:rowOff>
    </xdr:from>
    <xdr:ext cx="109892" cy="32385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60964" y="10019347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472</xdr:row>
      <xdr:rowOff>57150</xdr:rowOff>
    </xdr:from>
    <xdr:ext cx="184731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825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5</xdr:col>
      <xdr:colOff>1508153</xdr:colOff>
      <xdr:row>0</xdr:row>
      <xdr:rowOff>129432</xdr:rowOff>
    </xdr:from>
    <xdr:to>
      <xdr:col>6</xdr:col>
      <xdr:colOff>641071</xdr:colOff>
      <xdr:row>4</xdr:row>
      <xdr:rowOff>62786</xdr:rowOff>
    </xdr:to>
    <xdr:pic>
      <xdr:nvPicPr>
        <xdr:cNvPr id="4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7117" y="129432"/>
          <a:ext cx="915454" cy="749783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482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10019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482</xdr:row>
      <xdr:rowOff>0</xdr:rowOff>
    </xdr:from>
    <xdr:ext cx="184731" cy="264560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10019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467</xdr:row>
      <xdr:rowOff>0</xdr:rowOff>
    </xdr:from>
    <xdr:ext cx="109892" cy="32385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60964" y="973836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467</xdr:row>
      <xdr:rowOff>0</xdr:rowOff>
    </xdr:from>
    <xdr:ext cx="109892" cy="32385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60964" y="973836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467</xdr:row>
      <xdr:rowOff>0</xdr:rowOff>
    </xdr:from>
    <xdr:ext cx="109892" cy="32385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60964" y="973836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467</xdr:row>
      <xdr:rowOff>0</xdr:rowOff>
    </xdr:from>
    <xdr:ext cx="109892" cy="32385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60964" y="973836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467</xdr:row>
      <xdr:rowOff>0</xdr:rowOff>
    </xdr:from>
    <xdr:ext cx="109892" cy="32385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60964" y="973836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3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3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3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3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4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4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467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71875" y="973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233</xdr:row>
      <xdr:rowOff>0</xdr:rowOff>
    </xdr:from>
    <xdr:ext cx="184731" cy="264560"/>
    <xdr:sp macro="" textlink="">
      <xdr:nvSpPr>
        <xdr:cNvPr id="5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7165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233</xdr:row>
      <xdr:rowOff>0</xdr:rowOff>
    </xdr:from>
    <xdr:ext cx="109892" cy="32385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739" y="92964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233</xdr:row>
      <xdr:rowOff>0</xdr:rowOff>
    </xdr:from>
    <xdr:ext cx="184731" cy="264560"/>
    <xdr:sp macro="" textlink="">
      <xdr:nvSpPr>
        <xdr:cNvPr id="5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7165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233</xdr:row>
      <xdr:rowOff>0</xdr:rowOff>
    </xdr:from>
    <xdr:ext cx="184731" cy="264560"/>
    <xdr:sp macro="" textlink="">
      <xdr:nvSpPr>
        <xdr:cNvPr id="5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71650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69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716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69</xdr:row>
      <xdr:rowOff>0</xdr:rowOff>
    </xdr:from>
    <xdr:ext cx="109892" cy="32385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739" y="94964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69</xdr:row>
      <xdr:rowOff>0</xdr:rowOff>
    </xdr:from>
    <xdr:ext cx="184731" cy="264560"/>
    <xdr:sp macro="" textlink="">
      <xdr:nvSpPr>
        <xdr:cNvPr id="5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716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69</xdr:row>
      <xdr:rowOff>0</xdr:rowOff>
    </xdr:from>
    <xdr:ext cx="184731" cy="264560"/>
    <xdr:sp macro="" textlink="">
      <xdr:nvSpPr>
        <xdr:cNvPr id="5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7165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309</xdr:row>
      <xdr:rowOff>0</xdr:rowOff>
    </xdr:from>
    <xdr:ext cx="184731" cy="264560"/>
    <xdr:sp macro="" textlink="">
      <xdr:nvSpPr>
        <xdr:cNvPr id="5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241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309</xdr:row>
      <xdr:rowOff>0</xdr:rowOff>
    </xdr:from>
    <xdr:ext cx="109892" cy="32385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13189" y="38290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309</xdr:row>
      <xdr:rowOff>0</xdr:rowOff>
    </xdr:from>
    <xdr:ext cx="184731" cy="264560"/>
    <xdr:sp macro="" textlink="">
      <xdr:nvSpPr>
        <xdr:cNvPr id="6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241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309</xdr:row>
      <xdr:rowOff>0</xdr:rowOff>
    </xdr:from>
    <xdr:ext cx="184731" cy="264560"/>
    <xdr:sp macro="" textlink="">
      <xdr:nvSpPr>
        <xdr:cNvPr id="6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2410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82</xdr:row>
      <xdr:rowOff>0</xdr:rowOff>
    </xdr:from>
    <xdr:ext cx="184731" cy="264560"/>
    <xdr:sp macro="" textlink="">
      <xdr:nvSpPr>
        <xdr:cNvPr id="6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82</xdr:row>
      <xdr:rowOff>0</xdr:rowOff>
    </xdr:from>
    <xdr:ext cx="109892" cy="32385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38100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82</xdr:row>
      <xdr:rowOff>0</xdr:rowOff>
    </xdr:from>
    <xdr:ext cx="184731" cy="264560"/>
    <xdr:sp macro="" textlink="">
      <xdr:nvSpPr>
        <xdr:cNvPr id="6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82</xdr:row>
      <xdr:rowOff>0</xdr:rowOff>
    </xdr:from>
    <xdr:ext cx="184731" cy="264560"/>
    <xdr:sp macro="" textlink="">
      <xdr:nvSpPr>
        <xdr:cNvPr id="6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82</xdr:row>
      <xdr:rowOff>0</xdr:rowOff>
    </xdr:from>
    <xdr:ext cx="184731" cy="264560"/>
    <xdr:sp macro="" textlink="">
      <xdr:nvSpPr>
        <xdr:cNvPr id="6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82</xdr:row>
      <xdr:rowOff>0</xdr:rowOff>
    </xdr:from>
    <xdr:ext cx="109892" cy="32385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38100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82</xdr:row>
      <xdr:rowOff>0</xdr:rowOff>
    </xdr:from>
    <xdr:ext cx="184731" cy="264560"/>
    <xdr:sp macro="" textlink="">
      <xdr:nvSpPr>
        <xdr:cNvPr id="6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82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244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244</xdr:row>
      <xdr:rowOff>0</xdr:rowOff>
    </xdr:from>
    <xdr:ext cx="109892" cy="32385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104203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244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244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258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258</xdr:row>
      <xdr:rowOff>0</xdr:rowOff>
    </xdr:from>
    <xdr:ext cx="109892" cy="32385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104203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258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258</xdr:row>
      <xdr:rowOff>0</xdr:rowOff>
    </xdr:from>
    <xdr:ext cx="184731" cy="264560"/>
    <xdr:sp macro="" textlink="">
      <xdr:nvSpPr>
        <xdr:cNvPr id="7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362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362</xdr:row>
      <xdr:rowOff>0</xdr:rowOff>
    </xdr:from>
    <xdr:ext cx="109892" cy="32385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118205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362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362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362</xdr:row>
      <xdr:rowOff>0</xdr:rowOff>
    </xdr:from>
    <xdr:ext cx="184731" cy="264560"/>
    <xdr:sp macro="" textlink="">
      <xdr:nvSpPr>
        <xdr:cNvPr id="8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362</xdr:row>
      <xdr:rowOff>0</xdr:rowOff>
    </xdr:from>
    <xdr:ext cx="109892" cy="32385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118205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362</xdr:row>
      <xdr:rowOff>0</xdr:rowOff>
    </xdr:from>
    <xdr:ext cx="184731" cy="264560"/>
    <xdr:sp macro="" textlink="">
      <xdr:nvSpPr>
        <xdr:cNvPr id="8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362</xdr:row>
      <xdr:rowOff>0</xdr:rowOff>
    </xdr:from>
    <xdr:ext cx="184731" cy="264560"/>
    <xdr:sp macro="" textlink="">
      <xdr:nvSpPr>
        <xdr:cNvPr id="8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182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631853</xdr:colOff>
      <xdr:row>0</xdr:row>
      <xdr:rowOff>53232</xdr:rowOff>
    </xdr:from>
    <xdr:to>
      <xdr:col>10</xdr:col>
      <xdr:colOff>21946</xdr:colOff>
      <xdr:row>4</xdr:row>
      <xdr:rowOff>24686</xdr:rowOff>
    </xdr:to>
    <xdr:pic>
      <xdr:nvPicPr>
        <xdr:cNvPr id="2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853" y="53232"/>
          <a:ext cx="914093" cy="77155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352423</xdr:colOff>
      <xdr:row>12</xdr:row>
      <xdr:rowOff>133350</xdr:rowOff>
    </xdr:from>
    <xdr:to>
      <xdr:col>23</xdr:col>
      <xdr:colOff>9525</xdr:colOff>
      <xdr:row>54</xdr:row>
      <xdr:rowOff>171450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709755</xdr:colOff>
      <xdr:row>0</xdr:row>
      <xdr:rowOff>182839</xdr:rowOff>
    </xdr:from>
    <xdr:to>
      <xdr:col>6</xdr:col>
      <xdr:colOff>545481</xdr:colOff>
      <xdr:row>4</xdr:row>
      <xdr:rowOff>177425</xdr:rowOff>
    </xdr:to>
    <xdr:pic>
      <xdr:nvPicPr>
        <xdr:cNvPr id="2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005" y="182839"/>
          <a:ext cx="907289" cy="780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1265464</xdr:colOff>
      <xdr:row>485</xdr:row>
      <xdr:rowOff>0</xdr:rowOff>
    </xdr:from>
    <xdr:ext cx="109892" cy="32385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9870757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475</xdr:row>
      <xdr:rowOff>57150</xdr:rowOff>
    </xdr:from>
    <xdr:ext cx="184731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67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5</xdr:col>
      <xdr:colOff>1304045</xdr:colOff>
      <xdr:row>0</xdr:row>
      <xdr:rowOff>129432</xdr:rowOff>
    </xdr:from>
    <xdr:to>
      <xdr:col>6</xdr:col>
      <xdr:colOff>436963</xdr:colOff>
      <xdr:row>4</xdr:row>
      <xdr:rowOff>62786</xdr:rowOff>
    </xdr:to>
    <xdr:pic>
      <xdr:nvPicPr>
        <xdr:cNvPr id="4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5320" y="129432"/>
          <a:ext cx="914093" cy="74297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485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87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485</xdr:row>
      <xdr:rowOff>0</xdr:rowOff>
    </xdr:from>
    <xdr:ext cx="184731" cy="264560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870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470</xdr:row>
      <xdr:rowOff>0</xdr:rowOff>
    </xdr:from>
    <xdr:ext cx="109892" cy="32385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956881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1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470</xdr:row>
      <xdr:rowOff>0</xdr:rowOff>
    </xdr:from>
    <xdr:ext cx="109892" cy="32385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956881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470</xdr:row>
      <xdr:rowOff>0</xdr:rowOff>
    </xdr:from>
    <xdr:ext cx="109892" cy="32385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956881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470</xdr:row>
      <xdr:rowOff>0</xdr:rowOff>
    </xdr:from>
    <xdr:ext cx="109892" cy="32385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956881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470</xdr:row>
      <xdr:rowOff>0</xdr:rowOff>
    </xdr:from>
    <xdr:ext cx="109892" cy="32385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9568815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3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3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3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3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4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4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470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235</xdr:row>
      <xdr:rowOff>0</xdr:rowOff>
    </xdr:from>
    <xdr:ext cx="184731" cy="264560"/>
    <xdr:sp macro="" textlink="">
      <xdr:nvSpPr>
        <xdr:cNvPr id="5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485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235</xdr:row>
      <xdr:rowOff>0</xdr:rowOff>
    </xdr:from>
    <xdr:ext cx="109892" cy="32385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485013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235</xdr:row>
      <xdr:rowOff>0</xdr:rowOff>
    </xdr:from>
    <xdr:ext cx="184731" cy="264560"/>
    <xdr:sp macro="" textlink="">
      <xdr:nvSpPr>
        <xdr:cNvPr id="5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485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235</xdr:row>
      <xdr:rowOff>0</xdr:rowOff>
    </xdr:from>
    <xdr:ext cx="184731" cy="264560"/>
    <xdr:sp macro="" textlink="">
      <xdr:nvSpPr>
        <xdr:cNvPr id="53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485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69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40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69</xdr:row>
      <xdr:rowOff>0</xdr:rowOff>
    </xdr:from>
    <xdr:ext cx="109892" cy="32385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1401127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69</xdr:row>
      <xdr:rowOff>0</xdr:rowOff>
    </xdr:from>
    <xdr:ext cx="184731" cy="264560"/>
    <xdr:sp macro="" textlink="">
      <xdr:nvSpPr>
        <xdr:cNvPr id="56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40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69</xdr:row>
      <xdr:rowOff>0</xdr:rowOff>
    </xdr:from>
    <xdr:ext cx="184731" cy="264560"/>
    <xdr:sp macro="" textlink="">
      <xdr:nvSpPr>
        <xdr:cNvPr id="57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140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328</xdr:row>
      <xdr:rowOff>0</xdr:rowOff>
    </xdr:from>
    <xdr:ext cx="184731" cy="264560"/>
    <xdr:sp macro="" textlink="">
      <xdr:nvSpPr>
        <xdr:cNvPr id="58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672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328</xdr:row>
      <xdr:rowOff>0</xdr:rowOff>
    </xdr:from>
    <xdr:ext cx="109892" cy="32385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5089" y="67284600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328</xdr:row>
      <xdr:rowOff>0</xdr:rowOff>
    </xdr:from>
    <xdr:ext cx="184731" cy="264560"/>
    <xdr:sp macro="" textlink="">
      <xdr:nvSpPr>
        <xdr:cNvPr id="60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672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328</xdr:row>
      <xdr:rowOff>0</xdr:rowOff>
    </xdr:from>
    <xdr:ext cx="184731" cy="264560"/>
    <xdr:sp macro="" textlink="">
      <xdr:nvSpPr>
        <xdr:cNvPr id="61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00" y="672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5:N482"/>
  <sheetViews>
    <sheetView showGridLines="0" tabSelected="1" view="pageBreakPreview" zoomScale="60" zoomScaleNormal="60" workbookViewId="0">
      <pane xSplit="14" ySplit="11" topLeftCell="EF450" activePane="bottomRight" state="frozen"/>
      <selection pane="topRight" activeCell="N1" sqref="N1"/>
      <selection pane="bottomLeft" activeCell="A12" sqref="A12"/>
      <selection pane="bottomRight" activeCell="F476" sqref="F476"/>
    </sheetView>
  </sheetViews>
  <sheetFormatPr baseColWidth="10" defaultColWidth="11.42578125" defaultRowHeight="15.75" x14ac:dyDescent="0.25"/>
  <cols>
    <col min="1" max="1" width="12.140625" style="25" customWidth="1"/>
    <col min="2" max="2" width="58.28515625" style="48" bestFit="1" customWidth="1"/>
    <col min="3" max="3" width="22.5703125" style="164" customWidth="1"/>
    <col min="4" max="4" width="48.28515625" style="48" customWidth="1"/>
    <col min="5" max="5" width="18.42578125" style="1" bestFit="1" customWidth="1"/>
    <col min="6" max="6" width="26.7109375" style="2" customWidth="1"/>
    <col min="7" max="7" width="22.140625" style="1" customWidth="1"/>
    <col min="8" max="8" width="17.7109375" style="1" bestFit="1" customWidth="1"/>
    <col min="9" max="9" width="22.42578125" style="1" customWidth="1"/>
    <col min="10" max="10" width="21.5703125" style="1" bestFit="1" customWidth="1"/>
    <col min="11" max="11" width="22.7109375" style="1" bestFit="1" customWidth="1"/>
    <col min="12" max="12" width="21.28515625" style="1" bestFit="1" customWidth="1"/>
    <col min="13" max="13" width="20.140625" style="1" customWidth="1"/>
    <col min="14" max="14" width="24.140625" style="1" customWidth="1"/>
    <col min="15" max="16384" width="11.42578125" style="293"/>
  </cols>
  <sheetData>
    <row r="5" spans="1:14" ht="18.75" x14ac:dyDescent="0.3">
      <c r="B5" s="274" t="s">
        <v>0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1:14" ht="20.25" x14ac:dyDescent="0.3">
      <c r="B6" s="275" t="s">
        <v>1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4" x14ac:dyDescent="0.25">
      <c r="B7" s="271" t="s">
        <v>454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</row>
    <row r="9" spans="1:14" s="294" customFormat="1" x14ac:dyDescent="0.25">
      <c r="A9" s="144"/>
      <c r="B9" s="145"/>
      <c r="C9" s="165"/>
      <c r="D9" s="145"/>
      <c r="E9" s="146"/>
      <c r="F9" s="147" t="s">
        <v>458</v>
      </c>
      <c r="G9" s="276" t="s">
        <v>2</v>
      </c>
      <c r="H9" s="276"/>
      <c r="I9" s="148" t="s">
        <v>458</v>
      </c>
      <c r="J9" s="146"/>
      <c r="K9" s="146"/>
      <c r="L9" s="96"/>
      <c r="M9" s="146"/>
      <c r="N9" s="147" t="s">
        <v>458</v>
      </c>
    </row>
    <row r="10" spans="1:14" s="294" customFormat="1" ht="24.75" customHeight="1" x14ac:dyDescent="0.25">
      <c r="A10" s="144"/>
      <c r="B10" s="145"/>
      <c r="C10" s="165"/>
      <c r="D10" s="145"/>
      <c r="E10" s="146"/>
      <c r="F10" s="147" t="s">
        <v>459</v>
      </c>
      <c r="G10" s="96" t="s">
        <v>3</v>
      </c>
      <c r="H10" s="96" t="s">
        <v>4</v>
      </c>
      <c r="I10" s="148" t="s">
        <v>461</v>
      </c>
      <c r="J10" s="146"/>
      <c r="K10" s="149" t="s">
        <v>463</v>
      </c>
      <c r="L10" s="147" t="s">
        <v>463</v>
      </c>
      <c r="M10" s="147" t="s">
        <v>467</v>
      </c>
      <c r="N10" s="147" t="s">
        <v>465</v>
      </c>
    </row>
    <row r="11" spans="1:14" s="294" customFormat="1" ht="14.25" customHeight="1" x14ac:dyDescent="0.25">
      <c r="A11" s="150" t="s">
        <v>453</v>
      </c>
      <c r="B11" s="151" t="s">
        <v>5</v>
      </c>
      <c r="C11" s="3" t="s">
        <v>845</v>
      </c>
      <c r="D11" s="151" t="s">
        <v>7</v>
      </c>
      <c r="E11" s="151" t="s">
        <v>468</v>
      </c>
      <c r="F11" s="148" t="s">
        <v>460</v>
      </c>
      <c r="G11" s="4">
        <v>3.04E-2</v>
      </c>
      <c r="H11" s="4">
        <v>2.87E-2</v>
      </c>
      <c r="I11" s="148" t="s">
        <v>462</v>
      </c>
      <c r="J11" s="3" t="s">
        <v>8</v>
      </c>
      <c r="K11" s="148" t="s">
        <v>464</v>
      </c>
      <c r="L11" s="148" t="s">
        <v>466</v>
      </c>
      <c r="M11" s="148" t="s">
        <v>463</v>
      </c>
      <c r="N11" s="148" t="s">
        <v>460</v>
      </c>
    </row>
    <row r="12" spans="1:14" s="291" customFormat="1" x14ac:dyDescent="0.25">
      <c r="A12" s="263" t="s">
        <v>9</v>
      </c>
      <c r="B12" s="264"/>
    </row>
    <row r="13" spans="1:14" s="227" customFormat="1" x14ac:dyDescent="0.25">
      <c r="A13" s="213">
        <v>1</v>
      </c>
      <c r="B13" s="36" t="s">
        <v>10</v>
      </c>
      <c r="C13" s="37" t="s">
        <v>846</v>
      </c>
      <c r="D13" s="37" t="s">
        <v>12</v>
      </c>
      <c r="E13" s="10"/>
      <c r="F13" s="38">
        <v>375000</v>
      </c>
      <c r="G13" s="11">
        <v>4742.3999999999996</v>
      </c>
      <c r="H13" s="11">
        <v>8954.4</v>
      </c>
      <c r="I13" s="11">
        <f t="shared" ref="I13" si="0">E13+F13-G13-H13-L13</f>
        <v>361303.19999999995</v>
      </c>
      <c r="J13" s="11">
        <v>78908.740000000005</v>
      </c>
      <c r="K13" s="11"/>
      <c r="L13" s="11"/>
      <c r="M13" s="11">
        <f t="shared" ref="M13:M14" si="1">SUM(G13+H13+J13+K13+L13)</f>
        <v>92605.540000000008</v>
      </c>
      <c r="N13" s="298">
        <f t="shared" ref="N13" si="2">SUM(E13+F13-M13)</f>
        <v>282394.45999999996</v>
      </c>
    </row>
    <row r="14" spans="1:14" s="227" customFormat="1" x14ac:dyDescent="0.25">
      <c r="A14" s="213">
        <v>5</v>
      </c>
      <c r="B14" s="36" t="s">
        <v>13</v>
      </c>
      <c r="C14" s="37" t="s">
        <v>847</v>
      </c>
      <c r="D14" s="37" t="s">
        <v>771</v>
      </c>
      <c r="E14" s="39"/>
      <c r="F14" s="11">
        <v>164048.29</v>
      </c>
      <c r="G14" s="11">
        <v>4742.3999999999996</v>
      </c>
      <c r="H14" s="11">
        <v>4708.185923</v>
      </c>
      <c r="I14" s="11">
        <f>F14-G14-H14-L14</f>
        <v>154597.704077</v>
      </c>
      <c r="J14" s="11">
        <v>27232.36</v>
      </c>
      <c r="K14" s="11"/>
      <c r="L14" s="11"/>
      <c r="M14" s="11">
        <f t="shared" si="1"/>
        <v>36682.945922999999</v>
      </c>
      <c r="N14" s="298">
        <f>SUM(E14+F14-M14)</f>
        <v>127365.34407700002</v>
      </c>
    </row>
    <row r="15" spans="1:14" s="227" customFormat="1" x14ac:dyDescent="0.25">
      <c r="A15" s="213">
        <v>7</v>
      </c>
      <c r="B15" s="36" t="s">
        <v>504</v>
      </c>
      <c r="C15" s="37" t="s">
        <v>846</v>
      </c>
      <c r="D15" s="37" t="s">
        <v>772</v>
      </c>
      <c r="E15" s="31"/>
      <c r="F15" s="11">
        <v>149614.68</v>
      </c>
      <c r="G15" s="11">
        <v>4548.2862719999994</v>
      </c>
      <c r="H15" s="11">
        <v>4293.9413159999995</v>
      </c>
      <c r="I15" s="11">
        <f>F15-G15-H15-L15</f>
        <v>140772.45241199998</v>
      </c>
      <c r="J15" s="11">
        <v>23776.05</v>
      </c>
      <c r="K15" s="11"/>
      <c r="L15" s="12"/>
      <c r="M15" s="11">
        <f>SUM(G15+H15+J15+K15+L15)</f>
        <v>32618.277587999997</v>
      </c>
      <c r="N15" s="298">
        <f t="shared" ref="N15" si="3">SUM(F15-M15)</f>
        <v>116996.402412</v>
      </c>
    </row>
    <row r="16" spans="1:14" s="227" customFormat="1" x14ac:dyDescent="0.25">
      <c r="A16" s="213">
        <v>2</v>
      </c>
      <c r="B16" s="49" t="s">
        <v>16</v>
      </c>
      <c r="C16" s="14" t="s">
        <v>847</v>
      </c>
      <c r="D16" s="60" t="s">
        <v>18</v>
      </c>
      <c r="E16" s="40"/>
      <c r="F16" s="11">
        <v>124676.7</v>
      </c>
      <c r="G16" s="11">
        <v>3790.1716799999999</v>
      </c>
      <c r="H16" s="11">
        <v>3578.22129</v>
      </c>
      <c r="I16" s="11">
        <f>E16+F16-G16-H16-L16</f>
        <v>116118.18703</v>
      </c>
      <c r="J16" s="11">
        <v>17612.48</v>
      </c>
      <c r="K16" s="11"/>
      <c r="L16" s="11">
        <v>1190.1199999999999</v>
      </c>
      <c r="M16" s="11">
        <f>SUM(G16+H16+J16+K16+L16)</f>
        <v>26170.992969999999</v>
      </c>
      <c r="N16" s="298">
        <f>SUM(E16+F16-M16)</f>
        <v>98505.70702999999</v>
      </c>
    </row>
    <row r="17" spans="1:14" s="227" customFormat="1" x14ac:dyDescent="0.25">
      <c r="A17" s="213">
        <v>8</v>
      </c>
      <c r="B17" s="49" t="s">
        <v>19</v>
      </c>
      <c r="C17" s="14" t="s">
        <v>846</v>
      </c>
      <c r="D17" s="60" t="s">
        <v>764</v>
      </c>
      <c r="E17" s="28"/>
      <c r="F17" s="11">
        <v>98428.97</v>
      </c>
      <c r="G17" s="11">
        <v>2992.24</v>
      </c>
      <c r="H17" s="11">
        <v>2824.91</v>
      </c>
      <c r="I17" s="11">
        <f t="shared" ref="I17" si="4">F17-G17-H17-L17</f>
        <v>92611.819999999992</v>
      </c>
      <c r="J17" s="11">
        <v>11735.89</v>
      </c>
      <c r="K17" s="11"/>
      <c r="L17" s="11"/>
      <c r="M17" s="11">
        <f t="shared" ref="M17" si="5">SUM(G17+H17+J17+K17+L17)</f>
        <v>17553.04</v>
      </c>
      <c r="N17" s="298">
        <f t="shared" ref="N17" si="6">SUM(F17-M17)</f>
        <v>80875.929999999993</v>
      </c>
    </row>
    <row r="18" spans="1:14" s="227" customFormat="1" x14ac:dyDescent="0.25">
      <c r="A18" s="213">
        <v>10</v>
      </c>
      <c r="B18" s="49" t="s">
        <v>505</v>
      </c>
      <c r="C18" s="14" t="s">
        <v>847</v>
      </c>
      <c r="D18" s="60" t="s">
        <v>764</v>
      </c>
      <c r="E18" s="28"/>
      <c r="F18" s="11">
        <v>98428.97</v>
      </c>
      <c r="G18" s="11">
        <v>2992.24</v>
      </c>
      <c r="H18" s="11">
        <v>2824.91</v>
      </c>
      <c r="I18" s="11">
        <f>F18-G18-H18-L18</f>
        <v>92611.819999999992</v>
      </c>
      <c r="J18" s="11">
        <v>11735.89</v>
      </c>
      <c r="K18" s="11"/>
      <c r="L18" s="11"/>
      <c r="M18" s="11">
        <f t="shared" ref="M18:M21" si="7">SUM(G18+H18+J18+K18+L18)</f>
        <v>17553.04</v>
      </c>
      <c r="N18" s="298">
        <f>SUM(F18-M18)</f>
        <v>80875.929999999993</v>
      </c>
    </row>
    <row r="19" spans="1:14" s="227" customFormat="1" x14ac:dyDescent="0.25">
      <c r="A19" s="213">
        <v>11</v>
      </c>
      <c r="B19" s="36" t="s">
        <v>22</v>
      </c>
      <c r="C19" s="37" t="s">
        <v>847</v>
      </c>
      <c r="D19" s="37" t="s">
        <v>764</v>
      </c>
      <c r="E19" s="28"/>
      <c r="F19" s="11">
        <v>98428.97</v>
      </c>
      <c r="G19" s="11">
        <v>2992.24</v>
      </c>
      <c r="H19" s="11">
        <v>2824.91</v>
      </c>
      <c r="I19" s="11">
        <f>F19-G19-H19-L19</f>
        <v>92611.819999999992</v>
      </c>
      <c r="J19" s="11">
        <v>11735.89</v>
      </c>
      <c r="K19" s="11"/>
      <c r="L19" s="11"/>
      <c r="M19" s="11">
        <f t="shared" si="7"/>
        <v>17553.04</v>
      </c>
      <c r="N19" s="298">
        <f>SUM(F19-M19)</f>
        <v>80875.929999999993</v>
      </c>
    </row>
    <row r="20" spans="1:14" s="227" customFormat="1" x14ac:dyDescent="0.25">
      <c r="A20" s="213">
        <v>3</v>
      </c>
      <c r="B20" s="49" t="s">
        <v>480</v>
      </c>
      <c r="C20" s="14" t="s">
        <v>847</v>
      </c>
      <c r="D20" s="60" t="s">
        <v>773</v>
      </c>
      <c r="E20" s="28"/>
      <c r="F20" s="11">
        <v>78743.179999999993</v>
      </c>
      <c r="G20" s="11">
        <v>2393.79</v>
      </c>
      <c r="H20" s="11">
        <v>2259.9299999999998</v>
      </c>
      <c r="I20" s="11">
        <f>F20-G20-H20-L20</f>
        <v>74089.460000000006</v>
      </c>
      <c r="J20" s="11">
        <v>7105.3</v>
      </c>
      <c r="K20" s="11"/>
      <c r="L20" s="11"/>
      <c r="M20" s="11">
        <f t="shared" si="7"/>
        <v>11759.02</v>
      </c>
      <c r="N20" s="298">
        <f>SUM(F20-M20)</f>
        <v>66984.159999999989</v>
      </c>
    </row>
    <row r="21" spans="1:14" s="227" customFormat="1" x14ac:dyDescent="0.25">
      <c r="A21" s="213">
        <v>4</v>
      </c>
      <c r="B21" s="36" t="s">
        <v>469</v>
      </c>
      <c r="C21" s="37" t="s">
        <v>847</v>
      </c>
      <c r="D21" s="37" t="s">
        <v>765</v>
      </c>
      <c r="E21" s="10"/>
      <c r="F21" s="11">
        <v>72181.25</v>
      </c>
      <c r="G21" s="11">
        <v>2194.31</v>
      </c>
      <c r="H21" s="11">
        <v>2071.6</v>
      </c>
      <c r="I21" s="11">
        <f t="shared" ref="I21" si="8">F21-G21-H21-L21</f>
        <v>66725.22</v>
      </c>
      <c r="J21" s="11">
        <v>5540.89</v>
      </c>
      <c r="K21" s="11"/>
      <c r="L21" s="11">
        <v>1190.1199999999999</v>
      </c>
      <c r="M21" s="11">
        <f t="shared" si="7"/>
        <v>10996.919999999998</v>
      </c>
      <c r="N21" s="298">
        <f t="shared" ref="N21" si="9">SUM(F21-M21)</f>
        <v>61184.33</v>
      </c>
    </row>
    <row r="22" spans="1:14" s="227" customFormat="1" x14ac:dyDescent="0.25">
      <c r="A22" s="213">
        <v>9</v>
      </c>
      <c r="B22" s="50" t="s">
        <v>481</v>
      </c>
      <c r="C22" s="14" t="s">
        <v>847</v>
      </c>
      <c r="D22" s="60" t="s">
        <v>27</v>
      </c>
      <c r="E22" s="34"/>
      <c r="F22" s="11">
        <v>65619.320000000007</v>
      </c>
      <c r="G22" s="11">
        <v>1994.83</v>
      </c>
      <c r="H22" s="11">
        <v>1883.27</v>
      </c>
      <c r="I22" s="11">
        <f t="shared" ref="I22:I23" si="10">F22-G22-H22-L22</f>
        <v>61741.220000000008</v>
      </c>
      <c r="J22" s="11">
        <v>4544.09</v>
      </c>
      <c r="K22" s="29"/>
      <c r="L22" s="29"/>
      <c r="M22" s="11">
        <f t="shared" ref="M22:M23" si="11">SUM(G22+H22+J22+K22+L22)</f>
        <v>8422.19</v>
      </c>
      <c r="N22" s="298">
        <f t="shared" ref="N22:N23" si="12">SUM(F22-M22)</f>
        <v>57197.130000000005</v>
      </c>
    </row>
    <row r="23" spans="1:14" s="227" customFormat="1" x14ac:dyDescent="0.25">
      <c r="A23" s="108">
        <v>12</v>
      </c>
      <c r="B23" s="51" t="s">
        <v>556</v>
      </c>
      <c r="C23" s="45" t="s">
        <v>846</v>
      </c>
      <c r="D23" s="61" t="s">
        <v>29</v>
      </c>
      <c r="E23" s="47"/>
      <c r="F23" s="46">
        <v>32809.660000000003</v>
      </c>
      <c r="G23" s="46">
        <v>997.41</v>
      </c>
      <c r="H23" s="46">
        <v>941.64</v>
      </c>
      <c r="I23" s="46">
        <f t="shared" si="10"/>
        <v>30870.610000000004</v>
      </c>
      <c r="J23" s="46">
        <v>0</v>
      </c>
      <c r="K23" s="46"/>
      <c r="L23" s="46"/>
      <c r="M23" s="46">
        <f t="shared" si="11"/>
        <v>1939.05</v>
      </c>
      <c r="N23" s="299">
        <f t="shared" si="12"/>
        <v>30870.610000000004</v>
      </c>
    </row>
    <row r="24" spans="1:14" s="227" customFormat="1" x14ac:dyDescent="0.25">
      <c r="A24" s="34"/>
      <c r="B24" s="52" t="s">
        <v>30</v>
      </c>
      <c r="C24" s="7"/>
      <c r="D24" s="52"/>
      <c r="E24" s="13">
        <f>SUM(E13:E23)</f>
        <v>0</v>
      </c>
      <c r="F24" s="13">
        <f t="shared" ref="F24:N24" si="13">SUM(F13:F23)</f>
        <v>1357979.9899999998</v>
      </c>
      <c r="G24" s="13">
        <f t="shared" si="13"/>
        <v>34380.317951999998</v>
      </c>
      <c r="H24" s="13">
        <f t="shared" si="13"/>
        <v>37165.918528999995</v>
      </c>
      <c r="I24" s="13">
        <f t="shared" si="13"/>
        <v>1284053.5135189998</v>
      </c>
      <c r="J24" s="13">
        <f t="shared" si="13"/>
        <v>199927.58000000005</v>
      </c>
      <c r="K24" s="13">
        <f t="shared" si="13"/>
        <v>0</v>
      </c>
      <c r="L24" s="13">
        <f t="shared" si="13"/>
        <v>2380.2399999999998</v>
      </c>
      <c r="M24" s="13">
        <f t="shared" si="13"/>
        <v>273854.05648099998</v>
      </c>
      <c r="N24" s="300">
        <f t="shared" si="13"/>
        <v>1084125.933519</v>
      </c>
    </row>
    <row r="25" spans="1:14" s="288" customFormat="1" x14ac:dyDescent="0.25">
      <c r="A25" s="287"/>
    </row>
    <row r="26" spans="1:14" s="227" customFormat="1" x14ac:dyDescent="0.25">
      <c r="A26" s="213"/>
      <c r="B26" s="265" t="s">
        <v>31</v>
      </c>
      <c r="C26" s="265"/>
      <c r="D26" s="265"/>
      <c r="E26" s="5"/>
      <c r="F26" s="5"/>
      <c r="G26" s="6"/>
      <c r="H26" s="6"/>
      <c r="I26" s="7"/>
      <c r="J26" s="5"/>
      <c r="K26" s="5"/>
      <c r="L26" s="5"/>
      <c r="M26" s="5"/>
      <c r="N26" s="301"/>
    </row>
    <row r="27" spans="1:14" s="227" customFormat="1" x14ac:dyDescent="0.25">
      <c r="A27" s="213">
        <v>13</v>
      </c>
      <c r="B27" s="49" t="s">
        <v>32</v>
      </c>
      <c r="C27" s="14" t="s">
        <v>846</v>
      </c>
      <c r="D27" s="60" t="s">
        <v>34</v>
      </c>
      <c r="E27" s="10"/>
      <c r="F27" s="38">
        <v>360000</v>
      </c>
      <c r="G27" s="11">
        <v>4742.3999999999996</v>
      </c>
      <c r="H27" s="11">
        <v>8954.4</v>
      </c>
      <c r="I27" s="11">
        <f t="shared" ref="I27" si="14">E27+F27-G27-H27-L27</f>
        <v>346303.19999999995</v>
      </c>
      <c r="J27" s="11">
        <v>75158.740000000005</v>
      </c>
      <c r="K27" s="11">
        <v>44994.63</v>
      </c>
      <c r="L27" s="11"/>
      <c r="M27" s="11">
        <f>SUM(G27+H27+J27+K27+L27)</f>
        <v>133850.17000000001</v>
      </c>
      <c r="N27" s="298">
        <f t="shared" ref="N27" si="15">SUM(E27+F27-M27)</f>
        <v>226149.83</v>
      </c>
    </row>
    <row r="28" spans="1:14" s="227" customFormat="1" x14ac:dyDescent="0.25">
      <c r="A28" s="213">
        <v>14</v>
      </c>
      <c r="B28" s="49" t="s">
        <v>35</v>
      </c>
      <c r="C28" s="14" t="s">
        <v>846</v>
      </c>
      <c r="D28" s="60" t="s">
        <v>772</v>
      </c>
      <c r="E28" s="31"/>
      <c r="F28" s="11">
        <v>149614.68</v>
      </c>
      <c r="G28" s="11">
        <v>4548.2862719999994</v>
      </c>
      <c r="H28" s="11">
        <v>4293.9413159999995</v>
      </c>
      <c r="I28" s="11">
        <f>F28-G28-H28-L28</f>
        <v>140772.45241199998</v>
      </c>
      <c r="J28" s="11">
        <v>23776.05</v>
      </c>
      <c r="K28" s="11"/>
      <c r="L28" s="12"/>
      <c r="M28" s="11">
        <f>SUM(G28+H28+J28+K28+L28)</f>
        <v>32618.277587999997</v>
      </c>
      <c r="N28" s="298">
        <f t="shared" ref="N28" si="16">SUM(F28-M28)</f>
        <v>116996.402412</v>
      </c>
    </row>
    <row r="29" spans="1:14" s="227" customFormat="1" x14ac:dyDescent="0.25">
      <c r="A29" s="215">
        <v>350</v>
      </c>
      <c r="B29" s="200" t="s">
        <v>833</v>
      </c>
      <c r="C29" s="216" t="s">
        <v>847</v>
      </c>
      <c r="D29" s="216" t="s">
        <v>78</v>
      </c>
      <c r="E29" s="28"/>
      <c r="F29" s="42">
        <v>109315.05768343332</v>
      </c>
      <c r="G29" s="11">
        <v>3323.1777535763731</v>
      </c>
      <c r="H29" s="11">
        <v>3137.3421555145364</v>
      </c>
      <c r="I29" s="11">
        <f t="shared" ref="I29:I30" si="17">F29-G29-H29-L29</f>
        <v>102854.53777434242</v>
      </c>
      <c r="J29" s="11">
        <v>14296.57</v>
      </c>
      <c r="K29" s="11"/>
      <c r="L29" s="11"/>
      <c r="M29" s="11">
        <f>SUM(G29+H29+J29+K29+L29)</f>
        <v>20757.089909090908</v>
      </c>
      <c r="N29" s="298">
        <f>SUM(F29-M29)</f>
        <v>88557.967774342411</v>
      </c>
    </row>
    <row r="30" spans="1:14" s="227" customFormat="1" x14ac:dyDescent="0.25">
      <c r="A30" s="213">
        <v>15</v>
      </c>
      <c r="B30" s="49" t="s">
        <v>482</v>
      </c>
      <c r="C30" s="14" t="s">
        <v>846</v>
      </c>
      <c r="D30" s="60" t="s">
        <v>764</v>
      </c>
      <c r="E30" s="28"/>
      <c r="F30" s="11">
        <v>98428.97</v>
      </c>
      <c r="G30" s="11">
        <v>2992.24</v>
      </c>
      <c r="H30" s="11">
        <v>2824.91</v>
      </c>
      <c r="I30" s="11">
        <f t="shared" si="17"/>
        <v>92611.819999999992</v>
      </c>
      <c r="J30" s="11">
        <v>11735.89</v>
      </c>
      <c r="K30" s="11">
        <v>709.56</v>
      </c>
      <c r="L30" s="11"/>
      <c r="M30" s="11">
        <f>SUM(G30+H30+J30+K30+L30)</f>
        <v>18262.600000000002</v>
      </c>
      <c r="N30" s="298">
        <f>SUM(F30-M30)</f>
        <v>80166.37</v>
      </c>
    </row>
    <row r="31" spans="1:14" s="227" customFormat="1" x14ac:dyDescent="0.25">
      <c r="A31" s="213">
        <v>16</v>
      </c>
      <c r="B31" s="49" t="s">
        <v>506</v>
      </c>
      <c r="C31" s="14" t="s">
        <v>846</v>
      </c>
      <c r="D31" s="60" t="s">
        <v>764</v>
      </c>
      <c r="E31" s="10"/>
      <c r="F31" s="11">
        <v>98428.97</v>
      </c>
      <c r="G31" s="11">
        <v>2992.24</v>
      </c>
      <c r="H31" s="11">
        <v>2824.91</v>
      </c>
      <c r="I31" s="11">
        <f t="shared" ref="I31:I37" si="18">F31-G31-H31-L31</f>
        <v>92611.819999999992</v>
      </c>
      <c r="J31" s="11">
        <v>11735.89</v>
      </c>
      <c r="K31" s="11"/>
      <c r="L31" s="11"/>
      <c r="M31" s="11">
        <f t="shared" ref="M31:M32" si="19">SUM(G31+H31+J31+K31+L31)</f>
        <v>17553.04</v>
      </c>
      <c r="N31" s="298">
        <f t="shared" ref="N31:N32" si="20">SUM(F31-M31)</f>
        <v>80875.929999999993</v>
      </c>
    </row>
    <row r="32" spans="1:14" s="227" customFormat="1" x14ac:dyDescent="0.25">
      <c r="A32" s="213">
        <v>17</v>
      </c>
      <c r="B32" s="49" t="s">
        <v>507</v>
      </c>
      <c r="C32" s="14" t="s">
        <v>846</v>
      </c>
      <c r="D32" s="60" t="s">
        <v>764</v>
      </c>
      <c r="E32" s="28"/>
      <c r="F32" s="11">
        <v>98428.97</v>
      </c>
      <c r="G32" s="11">
        <v>2992.24</v>
      </c>
      <c r="H32" s="11">
        <v>2824.91</v>
      </c>
      <c r="I32" s="11">
        <f t="shared" si="18"/>
        <v>92611.819999999992</v>
      </c>
      <c r="J32" s="11">
        <v>11735.89</v>
      </c>
      <c r="K32" s="11"/>
      <c r="L32" s="11"/>
      <c r="M32" s="11">
        <f t="shared" si="19"/>
        <v>17553.04</v>
      </c>
      <c r="N32" s="298">
        <f t="shared" si="20"/>
        <v>80875.929999999993</v>
      </c>
    </row>
    <row r="33" spans="1:14" s="227" customFormat="1" x14ac:dyDescent="0.25">
      <c r="A33" s="213">
        <v>18</v>
      </c>
      <c r="B33" s="49" t="s">
        <v>534</v>
      </c>
      <c r="C33" s="14" t="s">
        <v>847</v>
      </c>
      <c r="D33" s="60" t="s">
        <v>764</v>
      </c>
      <c r="E33" s="28"/>
      <c r="F33" s="11">
        <v>98428.97</v>
      </c>
      <c r="G33" s="11">
        <v>2992.24</v>
      </c>
      <c r="H33" s="11">
        <v>2824.91</v>
      </c>
      <c r="I33" s="11">
        <f t="shared" si="18"/>
        <v>92611.819999999992</v>
      </c>
      <c r="J33" s="11">
        <v>11735.89</v>
      </c>
      <c r="K33" s="11">
        <v>709.56</v>
      </c>
      <c r="L33" s="11"/>
      <c r="M33" s="11">
        <f>SUM(G33+H33+J33+K33+L33)</f>
        <v>18262.600000000002</v>
      </c>
      <c r="N33" s="298">
        <f>SUM(F33-M33)</f>
        <v>80166.37</v>
      </c>
    </row>
    <row r="34" spans="1:14" s="227" customFormat="1" x14ac:dyDescent="0.25">
      <c r="A34" s="213">
        <v>19</v>
      </c>
      <c r="B34" s="49" t="s">
        <v>508</v>
      </c>
      <c r="C34" s="14" t="s">
        <v>847</v>
      </c>
      <c r="D34" s="60" t="s">
        <v>773</v>
      </c>
      <c r="E34" s="10"/>
      <c r="F34" s="11">
        <v>78743.179999999993</v>
      </c>
      <c r="G34" s="11">
        <v>2393.79</v>
      </c>
      <c r="H34" s="11">
        <v>2259.9299999999998</v>
      </c>
      <c r="I34" s="11">
        <f t="shared" si="18"/>
        <v>74089.460000000006</v>
      </c>
      <c r="J34" s="11">
        <v>7105.3</v>
      </c>
      <c r="K34" s="217">
        <v>2844.8599999999997</v>
      </c>
      <c r="L34" s="12"/>
      <c r="M34" s="11">
        <f>SUM(G34+H34+J34+K34+L34)</f>
        <v>14603.880000000001</v>
      </c>
      <c r="N34" s="298">
        <f t="shared" ref="N34" si="21">SUM(F34-M34)</f>
        <v>64139.299999999988</v>
      </c>
    </row>
    <row r="35" spans="1:14" s="227" customFormat="1" x14ac:dyDescent="0.25">
      <c r="A35" s="213">
        <v>20</v>
      </c>
      <c r="B35" s="49" t="s">
        <v>42</v>
      </c>
      <c r="C35" s="14" t="s">
        <v>847</v>
      </c>
      <c r="D35" s="60" t="s">
        <v>774</v>
      </c>
      <c r="E35" s="10"/>
      <c r="F35" s="11">
        <v>59057.39</v>
      </c>
      <c r="G35" s="11">
        <v>1795.34</v>
      </c>
      <c r="H35" s="11">
        <v>1694.95</v>
      </c>
      <c r="I35" s="11">
        <f t="shared" si="18"/>
        <v>55567.100000000006</v>
      </c>
      <c r="J35" s="11">
        <v>3309.27</v>
      </c>
      <c r="K35" s="11"/>
      <c r="L35" s="11"/>
      <c r="M35" s="11">
        <f t="shared" ref="M35:M37" si="22">SUM(G35+H35+J35+K35+L35)</f>
        <v>6799.5599999999995</v>
      </c>
      <c r="N35" s="298">
        <f t="shared" ref="N35:N37" si="23">SUM(F35-M35)</f>
        <v>52257.83</v>
      </c>
    </row>
    <row r="36" spans="1:14" s="227" customFormat="1" x14ac:dyDescent="0.25">
      <c r="A36" s="213">
        <v>21</v>
      </c>
      <c r="B36" s="49" t="s">
        <v>44</v>
      </c>
      <c r="C36" s="14" t="s">
        <v>846</v>
      </c>
      <c r="D36" s="60" t="s">
        <v>46</v>
      </c>
      <c r="E36" s="10"/>
      <c r="F36" s="11">
        <v>48558.3</v>
      </c>
      <c r="G36" s="11">
        <v>1476.17</v>
      </c>
      <c r="H36" s="11">
        <v>1393.62</v>
      </c>
      <c r="I36" s="11">
        <f t="shared" si="18"/>
        <v>45688.51</v>
      </c>
      <c r="J36" s="11">
        <v>1650.53</v>
      </c>
      <c r="K36" s="11"/>
      <c r="L36" s="11"/>
      <c r="M36" s="11">
        <f t="shared" si="22"/>
        <v>4520.32</v>
      </c>
      <c r="N36" s="298">
        <f t="shared" si="23"/>
        <v>44037.98</v>
      </c>
    </row>
    <row r="37" spans="1:14" s="227" customFormat="1" x14ac:dyDescent="0.25">
      <c r="A37" s="213">
        <v>22</v>
      </c>
      <c r="B37" s="49" t="s">
        <v>509</v>
      </c>
      <c r="C37" s="14" t="s">
        <v>846</v>
      </c>
      <c r="D37" s="60" t="s">
        <v>46</v>
      </c>
      <c r="E37" s="10"/>
      <c r="F37" s="11">
        <v>48558.3</v>
      </c>
      <c r="G37" s="11">
        <v>1476.17</v>
      </c>
      <c r="H37" s="11">
        <v>1393.62</v>
      </c>
      <c r="I37" s="11">
        <f t="shared" si="18"/>
        <v>45688.51</v>
      </c>
      <c r="J37" s="11">
        <v>1650.53</v>
      </c>
      <c r="K37" s="11"/>
      <c r="L37" s="11"/>
      <c r="M37" s="11">
        <f t="shared" si="22"/>
        <v>4520.32</v>
      </c>
      <c r="N37" s="298">
        <f t="shared" si="23"/>
        <v>44037.98</v>
      </c>
    </row>
    <row r="38" spans="1:14" s="227" customFormat="1" x14ac:dyDescent="0.25">
      <c r="A38" s="34"/>
      <c r="B38" s="52" t="s">
        <v>30</v>
      </c>
      <c r="C38" s="7"/>
      <c r="D38" s="52"/>
      <c r="E38" s="41">
        <f>SUM(E27:E37)</f>
        <v>0</v>
      </c>
      <c r="F38" s="41">
        <f t="shared" ref="F38:N38" si="24">SUM(F27:F37)</f>
        <v>1247562.7876834332</v>
      </c>
      <c r="G38" s="41">
        <f t="shared" si="24"/>
        <v>31724.294025576368</v>
      </c>
      <c r="H38" s="41">
        <f t="shared" si="24"/>
        <v>34427.44347151454</v>
      </c>
      <c r="I38" s="41">
        <f t="shared" si="24"/>
        <v>1181411.0501863421</v>
      </c>
      <c r="J38" s="41">
        <f t="shared" si="24"/>
        <v>173890.55000000002</v>
      </c>
      <c r="K38" s="41">
        <f t="shared" si="24"/>
        <v>49258.609999999993</v>
      </c>
      <c r="L38" s="41">
        <f t="shared" si="24"/>
        <v>0</v>
      </c>
      <c r="M38" s="41">
        <f t="shared" si="24"/>
        <v>289300.89749709098</v>
      </c>
      <c r="N38" s="302">
        <f t="shared" si="24"/>
        <v>958261.89018634206</v>
      </c>
    </row>
    <row r="39" spans="1:14" s="288" customFormat="1" x14ac:dyDescent="0.25">
      <c r="A39" s="287"/>
    </row>
    <row r="40" spans="1:14" s="227" customFormat="1" x14ac:dyDescent="0.25">
      <c r="A40" s="213"/>
      <c r="B40" s="265" t="s">
        <v>510</v>
      </c>
      <c r="C40" s="265"/>
      <c r="D40" s="265"/>
      <c r="E40" s="5"/>
      <c r="F40" s="5"/>
      <c r="G40" s="6"/>
      <c r="H40" s="6"/>
      <c r="I40" s="7"/>
      <c r="J40" s="5"/>
      <c r="K40" s="5"/>
      <c r="L40" s="5"/>
      <c r="M40" s="5"/>
      <c r="N40" s="301"/>
    </row>
    <row r="41" spans="1:14" s="227" customFormat="1" x14ac:dyDescent="0.25">
      <c r="A41" s="213">
        <v>23</v>
      </c>
      <c r="B41" s="49" t="s">
        <v>557</v>
      </c>
      <c r="C41" s="14" t="s">
        <v>847</v>
      </c>
      <c r="D41" s="60" t="s">
        <v>49</v>
      </c>
      <c r="E41" s="10"/>
      <c r="F41" s="38">
        <v>360000</v>
      </c>
      <c r="G41" s="11">
        <v>4742.3999999999996</v>
      </c>
      <c r="H41" s="11">
        <v>8954.4</v>
      </c>
      <c r="I41" s="11">
        <f t="shared" ref="I41" si="25">E41+F41-G41-H41-L41</f>
        <v>346303.19999999995</v>
      </c>
      <c r="J41" s="11">
        <v>75158.740000000005</v>
      </c>
      <c r="K41" s="11"/>
      <c r="L41" s="11"/>
      <c r="M41" s="11">
        <f t="shared" ref="M41" si="26">SUM(G41+H41+J41+K41+L41)</f>
        <v>88855.540000000008</v>
      </c>
      <c r="N41" s="298">
        <f t="shared" ref="N41" si="27">SUM(E41+F41-M41)</f>
        <v>271144.45999999996</v>
      </c>
    </row>
    <row r="42" spans="1:14" s="227" customFormat="1" x14ac:dyDescent="0.25">
      <c r="A42" s="213">
        <v>24</v>
      </c>
      <c r="B42" s="49" t="s">
        <v>535</v>
      </c>
      <c r="C42" s="14" t="s">
        <v>847</v>
      </c>
      <c r="D42" s="60" t="s">
        <v>772</v>
      </c>
      <c r="E42" s="28"/>
      <c r="F42" s="11">
        <v>149614.68</v>
      </c>
      <c r="G42" s="11">
        <v>4548.2862719999994</v>
      </c>
      <c r="H42" s="11">
        <v>4293.9413159999995</v>
      </c>
      <c r="I42" s="11">
        <f>E42+F42-G42-H42-L42</f>
        <v>139582.33241199999</v>
      </c>
      <c r="J42" s="11">
        <v>23478.52</v>
      </c>
      <c r="K42" s="11"/>
      <c r="L42" s="11">
        <v>1190.1199999999999</v>
      </c>
      <c r="M42" s="11">
        <f>SUM(G42+H42+J42+K42+L42)</f>
        <v>33510.867588000001</v>
      </c>
      <c r="N42" s="298">
        <f>SUM(E42+F42-M42)</f>
        <v>116103.812412</v>
      </c>
    </row>
    <row r="43" spans="1:14" s="227" customFormat="1" x14ac:dyDescent="0.25">
      <c r="A43" s="213">
        <v>26</v>
      </c>
      <c r="B43" s="49" t="s">
        <v>51</v>
      </c>
      <c r="C43" s="14" t="s">
        <v>846</v>
      </c>
      <c r="D43" s="60" t="s">
        <v>764</v>
      </c>
      <c r="E43" s="28"/>
      <c r="F43" s="11">
        <v>98428.97</v>
      </c>
      <c r="G43" s="11">
        <v>2992.24</v>
      </c>
      <c r="H43" s="11">
        <v>2824.91</v>
      </c>
      <c r="I43" s="11">
        <f t="shared" ref="I43" si="28">F43-G43-H43-L43</f>
        <v>92611.819999999992</v>
      </c>
      <c r="J43" s="11">
        <v>11735.89</v>
      </c>
      <c r="K43" s="11"/>
      <c r="L43" s="11"/>
      <c r="M43" s="11">
        <f t="shared" ref="M43" si="29">SUM(G43+H43+J43+K43+L43)</f>
        <v>17553.04</v>
      </c>
      <c r="N43" s="298">
        <f t="shared" ref="N43" si="30">SUM(F43-M43)</f>
        <v>80875.929999999993</v>
      </c>
    </row>
    <row r="44" spans="1:14" s="227" customFormat="1" x14ac:dyDescent="0.25">
      <c r="A44" s="213">
        <v>27</v>
      </c>
      <c r="B44" s="49" t="s">
        <v>558</v>
      </c>
      <c r="C44" s="14" t="s">
        <v>847</v>
      </c>
      <c r="D44" s="60" t="s">
        <v>764</v>
      </c>
      <c r="E44" s="10"/>
      <c r="F44" s="11">
        <v>98428.97</v>
      </c>
      <c r="G44" s="11">
        <v>2992.24</v>
      </c>
      <c r="H44" s="11">
        <v>2824.91</v>
      </c>
      <c r="I44" s="11">
        <f>F44-G44-H44-L44</f>
        <v>91421.7</v>
      </c>
      <c r="J44" s="11">
        <v>11438.36</v>
      </c>
      <c r="K44" s="217">
        <f>2838.24+709.56</f>
        <v>3547.7999999999997</v>
      </c>
      <c r="L44" s="11">
        <v>1190.1199999999999</v>
      </c>
      <c r="M44" s="11">
        <f>SUM(G44+H44+J44+K44+L44)</f>
        <v>21993.43</v>
      </c>
      <c r="N44" s="298">
        <f>SUM(F44-M44)</f>
        <v>76435.540000000008</v>
      </c>
    </row>
    <row r="45" spans="1:14" s="227" customFormat="1" x14ac:dyDescent="0.25">
      <c r="A45" s="213">
        <v>29</v>
      </c>
      <c r="B45" s="49" t="s">
        <v>835</v>
      </c>
      <c r="C45" s="14" t="s">
        <v>847</v>
      </c>
      <c r="D45" s="60" t="s">
        <v>764</v>
      </c>
      <c r="E45" s="28"/>
      <c r="F45" s="11">
        <v>98428.97</v>
      </c>
      <c r="G45" s="11">
        <v>2992.24</v>
      </c>
      <c r="H45" s="11">
        <v>2824.91</v>
      </c>
      <c r="I45" s="11">
        <f t="shared" ref="I45" si="31">F45-G45-H45-L45</f>
        <v>92611.819999999992</v>
      </c>
      <c r="J45" s="11">
        <v>11735.89</v>
      </c>
      <c r="K45" s="11">
        <v>2148.54</v>
      </c>
      <c r="L45" s="11"/>
      <c r="M45" s="11">
        <f t="shared" ref="M45" si="32">SUM(G45+H45+J45+K45+L45)</f>
        <v>19701.580000000002</v>
      </c>
      <c r="N45" s="298">
        <f t="shared" ref="N45" si="33">SUM(F45-M45)</f>
        <v>78727.39</v>
      </c>
    </row>
    <row r="46" spans="1:14" s="227" customFormat="1" x14ac:dyDescent="0.25">
      <c r="A46" s="213">
        <v>31</v>
      </c>
      <c r="B46" s="49" t="s">
        <v>511</v>
      </c>
      <c r="C46" s="14" t="s">
        <v>846</v>
      </c>
      <c r="D46" s="60" t="s">
        <v>764</v>
      </c>
      <c r="E46" s="28"/>
      <c r="F46" s="11">
        <v>98428.97</v>
      </c>
      <c r="G46" s="11">
        <v>2992.24</v>
      </c>
      <c r="H46" s="11">
        <v>2824.91</v>
      </c>
      <c r="I46" s="11">
        <f t="shared" ref="I46" si="34">F46-G46-H46-L46</f>
        <v>92611.819999999992</v>
      </c>
      <c r="J46" s="11">
        <v>11735.89</v>
      </c>
      <c r="K46" s="11"/>
      <c r="L46" s="11"/>
      <c r="M46" s="11">
        <f t="shared" ref="M46" si="35">SUM(G46+H46+J46+K46+L46)</f>
        <v>17553.04</v>
      </c>
      <c r="N46" s="298">
        <f t="shared" ref="N46" si="36">SUM(F46-M46)</f>
        <v>80875.929999999993</v>
      </c>
    </row>
    <row r="47" spans="1:14" s="227" customFormat="1" x14ac:dyDescent="0.25">
      <c r="A47" s="213">
        <v>32</v>
      </c>
      <c r="B47" s="49" t="s">
        <v>483</v>
      </c>
      <c r="C47" s="14" t="s">
        <v>847</v>
      </c>
      <c r="D47" s="60" t="s">
        <v>764</v>
      </c>
      <c r="E47" s="28"/>
      <c r="F47" s="11">
        <v>98428.97</v>
      </c>
      <c r="G47" s="11">
        <v>2992.24</v>
      </c>
      <c r="H47" s="11">
        <v>2824.91</v>
      </c>
      <c r="I47" s="11">
        <f>F47-G47-H47-L47</f>
        <v>91421.7</v>
      </c>
      <c r="J47" s="11">
        <v>11438.36</v>
      </c>
      <c r="K47" s="218">
        <v>2851.48</v>
      </c>
      <c r="L47" s="11">
        <v>1190.1199999999999</v>
      </c>
      <c r="M47" s="11">
        <f>SUM(G47+H47+J47+K47+L47)</f>
        <v>21297.11</v>
      </c>
      <c r="N47" s="298">
        <f>SUM(F47-M47)</f>
        <v>77131.86</v>
      </c>
    </row>
    <row r="48" spans="1:14" s="227" customFormat="1" x14ac:dyDescent="0.25">
      <c r="A48" s="213">
        <v>30</v>
      </c>
      <c r="B48" s="49" t="s">
        <v>58</v>
      </c>
      <c r="C48" s="14" t="s">
        <v>846</v>
      </c>
      <c r="D48" s="60" t="s">
        <v>770</v>
      </c>
      <c r="E48" s="10"/>
      <c r="F48" s="11">
        <v>72181.25</v>
      </c>
      <c r="G48" s="11">
        <v>2194.31</v>
      </c>
      <c r="H48" s="11">
        <v>2071.6</v>
      </c>
      <c r="I48" s="11">
        <f t="shared" ref="I48" si="37">F48-G48-H48-L48</f>
        <v>67915.34</v>
      </c>
      <c r="J48" s="11">
        <v>5778.92</v>
      </c>
      <c r="K48" s="11"/>
      <c r="L48" s="11"/>
      <c r="M48" s="11">
        <f t="shared" ref="M48:M49" si="38">SUM(G48+H48+J48+K48+L48)</f>
        <v>10044.83</v>
      </c>
      <c r="N48" s="298">
        <f t="shared" ref="N48" si="39">SUM(F48-M48)</f>
        <v>62136.42</v>
      </c>
    </row>
    <row r="49" spans="1:14" s="227" customFormat="1" x14ac:dyDescent="0.25">
      <c r="A49" s="213">
        <v>25</v>
      </c>
      <c r="B49" s="49" t="s">
        <v>60</v>
      </c>
      <c r="C49" s="14" t="s">
        <v>847</v>
      </c>
      <c r="D49" s="60" t="s">
        <v>773</v>
      </c>
      <c r="E49" s="28"/>
      <c r="F49" s="11">
        <v>78743.179999999993</v>
      </c>
      <c r="G49" s="11">
        <v>2393.79</v>
      </c>
      <c r="H49" s="11">
        <v>2259.9299999999998</v>
      </c>
      <c r="I49" s="11">
        <f>F49-G49-H49-L49</f>
        <v>74089.460000000006</v>
      </c>
      <c r="J49" s="11">
        <v>7105.3</v>
      </c>
      <c r="K49" s="11"/>
      <c r="L49" s="11"/>
      <c r="M49" s="11">
        <f t="shared" si="38"/>
        <v>11759.02</v>
      </c>
      <c r="N49" s="298">
        <f>SUM(F49-M49)</f>
        <v>66984.159999999989</v>
      </c>
    </row>
    <row r="50" spans="1:14" s="227" customFormat="1" x14ac:dyDescent="0.25">
      <c r="A50" s="213">
        <v>35</v>
      </c>
      <c r="B50" s="116" t="s">
        <v>62</v>
      </c>
      <c r="C50" s="40" t="s">
        <v>847</v>
      </c>
      <c r="D50" s="117" t="s">
        <v>46</v>
      </c>
      <c r="E50" s="10"/>
      <c r="F50" s="11">
        <v>48558.3</v>
      </c>
      <c r="G50" s="11">
        <v>1476.17</v>
      </c>
      <c r="H50" s="11">
        <v>1393.62</v>
      </c>
      <c r="I50" s="11">
        <f t="shared" ref="I50:I51" si="40">F50-G50-H50-L50</f>
        <v>45688.51</v>
      </c>
      <c r="J50" s="11">
        <v>1650.53</v>
      </c>
      <c r="K50" s="11"/>
      <c r="L50" s="11"/>
      <c r="M50" s="11">
        <f t="shared" ref="M50:M51" si="41">SUM(G50+H50+J50+K50+L50)</f>
        <v>4520.32</v>
      </c>
      <c r="N50" s="298">
        <f t="shared" ref="N50:N51" si="42">SUM(F50-M50)</f>
        <v>44037.98</v>
      </c>
    </row>
    <row r="51" spans="1:14" s="227" customFormat="1" x14ac:dyDescent="0.25">
      <c r="A51" s="213">
        <v>36</v>
      </c>
      <c r="B51" s="49" t="s">
        <v>512</v>
      </c>
      <c r="C51" s="14" t="s">
        <v>846</v>
      </c>
      <c r="D51" s="60" t="s">
        <v>46</v>
      </c>
      <c r="E51" s="10"/>
      <c r="F51" s="11">
        <v>48558.3</v>
      </c>
      <c r="G51" s="11">
        <v>1476.17</v>
      </c>
      <c r="H51" s="11">
        <v>1393.62</v>
      </c>
      <c r="I51" s="11">
        <f t="shared" si="40"/>
        <v>45688.51</v>
      </c>
      <c r="J51" s="11">
        <v>1650.53</v>
      </c>
      <c r="K51" s="11"/>
      <c r="L51" s="11"/>
      <c r="M51" s="11">
        <f t="shared" si="41"/>
        <v>4520.32</v>
      </c>
      <c r="N51" s="298">
        <f t="shared" si="42"/>
        <v>44037.98</v>
      </c>
    </row>
    <row r="52" spans="1:14" s="227" customFormat="1" x14ac:dyDescent="0.25">
      <c r="A52" s="213">
        <v>28</v>
      </c>
      <c r="B52" s="49" t="s">
        <v>69</v>
      </c>
      <c r="C52" s="14" t="s">
        <v>847</v>
      </c>
      <c r="D52" s="60" t="s">
        <v>71</v>
      </c>
      <c r="E52" s="28"/>
      <c r="F52" s="11">
        <v>32809.660000000003</v>
      </c>
      <c r="G52" s="11">
        <v>997.41</v>
      </c>
      <c r="H52" s="11">
        <v>941.64</v>
      </c>
      <c r="I52" s="11">
        <f t="shared" ref="I52" si="43">F52-G52-H52-L52</f>
        <v>30870.610000000004</v>
      </c>
      <c r="J52" s="11">
        <v>0</v>
      </c>
      <c r="K52" s="11"/>
      <c r="L52" s="11"/>
      <c r="M52" s="11">
        <f t="shared" ref="M52" si="44">SUM(G52+H52+J52+K52+L52)</f>
        <v>1939.05</v>
      </c>
      <c r="N52" s="298">
        <f t="shared" ref="N52" si="45">SUM(F52-M52)</f>
        <v>30870.610000000004</v>
      </c>
    </row>
    <row r="53" spans="1:14" s="227" customFormat="1" x14ac:dyDescent="0.25">
      <c r="A53" s="213"/>
      <c r="B53" s="53" t="s">
        <v>30</v>
      </c>
      <c r="C53" s="5"/>
      <c r="D53" s="62"/>
      <c r="E53" s="13">
        <f>SUM(E41:E52)</f>
        <v>0</v>
      </c>
      <c r="F53" s="13">
        <f t="shared" ref="F53:N53" si="46">SUM(F41:F52)</f>
        <v>1282610.2199999997</v>
      </c>
      <c r="G53" s="13">
        <f t="shared" si="46"/>
        <v>32789.736272000002</v>
      </c>
      <c r="H53" s="13">
        <f t="shared" si="46"/>
        <v>35433.301315999997</v>
      </c>
      <c r="I53" s="13">
        <f t="shared" si="46"/>
        <v>1210816.8224119998</v>
      </c>
      <c r="J53" s="13">
        <f t="shared" si="46"/>
        <v>172906.93000000002</v>
      </c>
      <c r="K53" s="13">
        <f t="shared" si="46"/>
        <v>8547.82</v>
      </c>
      <c r="L53" s="13">
        <f t="shared" si="46"/>
        <v>3570.3599999999997</v>
      </c>
      <c r="M53" s="13">
        <f t="shared" si="46"/>
        <v>253248.14758799999</v>
      </c>
      <c r="N53" s="300">
        <f t="shared" si="46"/>
        <v>1029362.072412</v>
      </c>
    </row>
    <row r="54" spans="1:14" s="288" customFormat="1" x14ac:dyDescent="0.25">
      <c r="A54" s="287"/>
    </row>
    <row r="55" spans="1:14" s="227" customFormat="1" x14ac:dyDescent="0.25">
      <c r="A55" s="213"/>
      <c r="B55" s="265" t="s">
        <v>72</v>
      </c>
      <c r="C55" s="265"/>
      <c r="D55" s="265"/>
      <c r="E55" s="5"/>
      <c r="F55" s="5"/>
      <c r="G55" s="6"/>
      <c r="H55" s="6"/>
      <c r="I55" s="7"/>
      <c r="J55" s="5"/>
      <c r="K55" s="5"/>
      <c r="L55" s="5"/>
      <c r="M55" s="5"/>
      <c r="N55" s="301"/>
    </row>
    <row r="56" spans="1:14" s="227" customFormat="1" x14ac:dyDescent="0.25">
      <c r="A56" s="213">
        <v>37</v>
      </c>
      <c r="B56" s="49" t="s">
        <v>73</v>
      </c>
      <c r="C56" s="14" t="s">
        <v>846</v>
      </c>
      <c r="D56" s="60" t="s">
        <v>34</v>
      </c>
      <c r="E56" s="10"/>
      <c r="F56" s="38">
        <v>360000</v>
      </c>
      <c r="G56" s="11">
        <v>4742.3999999999996</v>
      </c>
      <c r="H56" s="11">
        <v>8954.4</v>
      </c>
      <c r="I56" s="11">
        <f t="shared" ref="I56" si="47">E56+F56-G56-H56-L56</f>
        <v>346303.19999999995</v>
      </c>
      <c r="J56" s="11">
        <v>75158.740000000005</v>
      </c>
      <c r="K56" s="11"/>
      <c r="L56" s="11"/>
      <c r="M56" s="11">
        <f t="shared" ref="M56:M58" si="48">SUM(G56+H56+J56+K56+L56)</f>
        <v>88855.540000000008</v>
      </c>
      <c r="N56" s="298">
        <f t="shared" ref="N56" si="49">SUM(E56+F56-M56)</f>
        <v>271144.45999999996</v>
      </c>
    </row>
    <row r="57" spans="1:14" s="227" customFormat="1" x14ac:dyDescent="0.25">
      <c r="A57" s="213">
        <v>38</v>
      </c>
      <c r="B57" s="49" t="s">
        <v>559</v>
      </c>
      <c r="C57" s="14" t="s">
        <v>846</v>
      </c>
      <c r="D57" s="60" t="s">
        <v>772</v>
      </c>
      <c r="E57" s="28"/>
      <c r="F57" s="11">
        <v>149614.68</v>
      </c>
      <c r="G57" s="11">
        <v>4548.2862719999994</v>
      </c>
      <c r="H57" s="11">
        <v>4293.9413159999995</v>
      </c>
      <c r="I57" s="11">
        <f>F57-G57-H57-L57</f>
        <v>140772.45241199998</v>
      </c>
      <c r="J57" s="11">
        <v>23776.05</v>
      </c>
      <c r="K57" s="11"/>
      <c r="L57" s="12"/>
      <c r="M57" s="11">
        <f t="shared" si="48"/>
        <v>32618.277587999997</v>
      </c>
      <c r="N57" s="298">
        <f t="shared" ref="N57:N58" si="50">SUM(F57-M57)</f>
        <v>116996.402412</v>
      </c>
    </row>
    <row r="58" spans="1:14" s="227" customFormat="1" x14ac:dyDescent="0.25">
      <c r="A58" s="213">
        <v>40</v>
      </c>
      <c r="B58" s="49" t="s">
        <v>560</v>
      </c>
      <c r="C58" s="14" t="s">
        <v>846</v>
      </c>
      <c r="D58" s="60" t="s">
        <v>772</v>
      </c>
      <c r="E58" s="28"/>
      <c r="F58" s="11">
        <v>149614.68</v>
      </c>
      <c r="G58" s="11">
        <v>4548.2862719999994</v>
      </c>
      <c r="H58" s="11">
        <v>4293.9413159999995</v>
      </c>
      <c r="I58" s="11">
        <f>F58-G58-H58-L58</f>
        <v>140772.45241199998</v>
      </c>
      <c r="J58" s="11">
        <v>23776.05</v>
      </c>
      <c r="K58" s="11"/>
      <c r="L58" s="12"/>
      <c r="M58" s="11">
        <f t="shared" si="48"/>
        <v>32618.277587999997</v>
      </c>
      <c r="N58" s="298">
        <f t="shared" si="50"/>
        <v>116996.402412</v>
      </c>
    </row>
    <row r="59" spans="1:14" s="227" customFormat="1" x14ac:dyDescent="0.25">
      <c r="A59" s="213">
        <v>39</v>
      </c>
      <c r="B59" s="49" t="s">
        <v>470</v>
      </c>
      <c r="C59" s="14" t="s">
        <v>846</v>
      </c>
      <c r="D59" s="60" t="s">
        <v>78</v>
      </c>
      <c r="E59" s="10"/>
      <c r="F59" s="11">
        <v>124676.7</v>
      </c>
      <c r="G59" s="11">
        <v>3790.17</v>
      </c>
      <c r="H59" s="11">
        <v>3578.22</v>
      </c>
      <c r="I59" s="11">
        <f>F59-G59-H59-L59</f>
        <v>117308.31</v>
      </c>
      <c r="J59" s="11">
        <v>17910.009999999998</v>
      </c>
      <c r="K59" s="11"/>
      <c r="L59" s="11"/>
      <c r="M59" s="11">
        <f t="shared" ref="M59:M60" si="51">SUM(G59+H59+J59+K59+L59)</f>
        <v>25278.399999999998</v>
      </c>
      <c r="N59" s="298">
        <f t="shared" ref="N59" si="52">SUM(F59-M59)</f>
        <v>99398.3</v>
      </c>
    </row>
    <row r="60" spans="1:14" s="227" customFormat="1" x14ac:dyDescent="0.25">
      <c r="A60" s="213">
        <v>42</v>
      </c>
      <c r="B60" s="49" t="s">
        <v>561</v>
      </c>
      <c r="C60" s="14" t="s">
        <v>846</v>
      </c>
      <c r="D60" s="60" t="s">
        <v>764</v>
      </c>
      <c r="E60" s="10"/>
      <c r="F60" s="11">
        <v>98428.97</v>
      </c>
      <c r="G60" s="11">
        <v>2992.24</v>
      </c>
      <c r="H60" s="11">
        <v>2824.91</v>
      </c>
      <c r="I60" s="11">
        <f>F60-G60-H60-L60</f>
        <v>92611.819999999992</v>
      </c>
      <c r="J60" s="11">
        <v>11735.89</v>
      </c>
      <c r="K60" s="11"/>
      <c r="L60" s="11"/>
      <c r="M60" s="11">
        <f t="shared" si="51"/>
        <v>17553.04</v>
      </c>
      <c r="N60" s="298">
        <f>SUM(F60-M60)</f>
        <v>80875.929999999993</v>
      </c>
    </row>
    <row r="61" spans="1:14" s="227" customFormat="1" x14ac:dyDescent="0.25">
      <c r="A61" s="213">
        <v>43</v>
      </c>
      <c r="B61" s="49" t="s">
        <v>562</v>
      </c>
      <c r="C61" s="14" t="s">
        <v>847</v>
      </c>
      <c r="D61" s="60" t="s">
        <v>764</v>
      </c>
      <c r="E61" s="28"/>
      <c r="F61" s="11">
        <v>98428.97</v>
      </c>
      <c r="G61" s="11">
        <v>2992.24</v>
      </c>
      <c r="H61" s="11">
        <v>2824.91</v>
      </c>
      <c r="I61" s="11">
        <f t="shared" ref="I61" si="53">F61-G61-H61-L61</f>
        <v>92611.819999999992</v>
      </c>
      <c r="J61" s="11">
        <v>11735.89</v>
      </c>
      <c r="K61" s="218">
        <v>6333.09</v>
      </c>
      <c r="L61" s="11"/>
      <c r="M61" s="11">
        <f>SUM(G61+H61+J61+K61+L61)</f>
        <v>23886.13</v>
      </c>
      <c r="N61" s="298">
        <f>SUM(F61-M61)</f>
        <v>74542.84</v>
      </c>
    </row>
    <row r="62" spans="1:14" s="227" customFormat="1" x14ac:dyDescent="0.25">
      <c r="A62" s="213">
        <v>44</v>
      </c>
      <c r="B62" s="49" t="s">
        <v>563</v>
      </c>
      <c r="C62" s="14" t="s">
        <v>847</v>
      </c>
      <c r="D62" s="60" t="s">
        <v>764</v>
      </c>
      <c r="E62" s="28"/>
      <c r="F62" s="11">
        <v>98428.97</v>
      </c>
      <c r="G62" s="11">
        <v>2992.24</v>
      </c>
      <c r="H62" s="11">
        <v>2824.91</v>
      </c>
      <c r="I62" s="11">
        <f t="shared" ref="I62:I63" si="54">F62-G62-H62-L62</f>
        <v>92611.819999999992</v>
      </c>
      <c r="J62" s="11">
        <v>11735.89</v>
      </c>
      <c r="K62" s="11"/>
      <c r="L62" s="11"/>
      <c r="M62" s="11">
        <f t="shared" ref="M62:M63" si="55">SUM(G62+H62+J62+K62+L62)</f>
        <v>17553.04</v>
      </c>
      <c r="N62" s="298">
        <f t="shared" ref="N62:N63" si="56">SUM(F62-M62)</f>
        <v>80875.929999999993</v>
      </c>
    </row>
    <row r="63" spans="1:14" s="227" customFormat="1" x14ac:dyDescent="0.25">
      <c r="A63" s="213">
        <v>45</v>
      </c>
      <c r="B63" s="49" t="s">
        <v>82</v>
      </c>
      <c r="C63" s="14" t="s">
        <v>847</v>
      </c>
      <c r="D63" s="60" t="s">
        <v>767</v>
      </c>
      <c r="E63" s="10"/>
      <c r="F63" s="11">
        <v>72181.25</v>
      </c>
      <c r="G63" s="11">
        <v>2194.31</v>
      </c>
      <c r="H63" s="11">
        <v>2071.6</v>
      </c>
      <c r="I63" s="11">
        <f t="shared" si="54"/>
        <v>66725.22</v>
      </c>
      <c r="J63" s="11">
        <v>5540.89</v>
      </c>
      <c r="K63" s="11"/>
      <c r="L63" s="11">
        <v>1190.1199999999999</v>
      </c>
      <c r="M63" s="11">
        <f t="shared" si="55"/>
        <v>10996.919999999998</v>
      </c>
      <c r="N63" s="298">
        <f t="shared" si="56"/>
        <v>61184.33</v>
      </c>
    </row>
    <row r="64" spans="1:14" s="227" customFormat="1" x14ac:dyDescent="0.25">
      <c r="A64" s="213"/>
      <c r="B64" s="53" t="s">
        <v>30</v>
      </c>
      <c r="C64" s="5"/>
      <c r="D64" s="62"/>
      <c r="E64" s="13">
        <f>SUM(E56:E63)</f>
        <v>0</v>
      </c>
      <c r="F64" s="13">
        <f t="shared" ref="F64:N64" si="57">SUM(F56:F63)</f>
        <v>1151374.22</v>
      </c>
      <c r="G64" s="13">
        <f t="shared" si="57"/>
        <v>28800.172543999997</v>
      </c>
      <c r="H64" s="13">
        <f t="shared" si="57"/>
        <v>31666.832631999998</v>
      </c>
      <c r="I64" s="13">
        <f t="shared" si="57"/>
        <v>1089717.0948239998</v>
      </c>
      <c r="J64" s="13">
        <f t="shared" si="57"/>
        <v>181369.41000000003</v>
      </c>
      <c r="K64" s="13">
        <f t="shared" si="57"/>
        <v>6333.09</v>
      </c>
      <c r="L64" s="13">
        <f t="shared" si="57"/>
        <v>1190.1199999999999</v>
      </c>
      <c r="M64" s="13">
        <f t="shared" si="57"/>
        <v>249359.625176</v>
      </c>
      <c r="N64" s="300">
        <f t="shared" si="57"/>
        <v>902014.59482399991</v>
      </c>
    </row>
    <row r="65" spans="1:14" s="288" customFormat="1" x14ac:dyDescent="0.25">
      <c r="A65" s="287"/>
    </row>
    <row r="66" spans="1:14" s="227" customFormat="1" x14ac:dyDescent="0.25">
      <c r="A66" s="213"/>
      <c r="B66" s="265" t="s">
        <v>537</v>
      </c>
      <c r="C66" s="265"/>
      <c r="D66" s="265"/>
      <c r="E66" s="5"/>
      <c r="F66" s="5"/>
      <c r="G66" s="6"/>
      <c r="H66" s="6"/>
      <c r="I66" s="7"/>
      <c r="J66" s="5"/>
      <c r="K66" s="5"/>
      <c r="L66" s="5"/>
      <c r="M66" s="5"/>
      <c r="N66" s="301"/>
    </row>
    <row r="67" spans="1:14" s="227" customFormat="1" x14ac:dyDescent="0.25">
      <c r="A67" s="213">
        <v>47</v>
      </c>
      <c r="B67" s="49" t="s">
        <v>538</v>
      </c>
      <c r="C67" s="14" t="s">
        <v>846</v>
      </c>
      <c r="D67" s="60" t="s">
        <v>34</v>
      </c>
      <c r="E67" s="10"/>
      <c r="F67" s="38">
        <v>360000</v>
      </c>
      <c r="G67" s="11">
        <v>4742.3999999999996</v>
      </c>
      <c r="H67" s="11">
        <v>8954.4</v>
      </c>
      <c r="I67" s="11">
        <f t="shared" ref="I67" si="58">E67+F67-G67-H67-L67</f>
        <v>346303.19999999995</v>
      </c>
      <c r="J67" s="11">
        <v>75158.740000000005</v>
      </c>
      <c r="K67" s="11"/>
      <c r="L67" s="11"/>
      <c r="M67" s="11">
        <f t="shared" ref="M67" si="59">SUM(G67+H67+J67+K67+L67)</f>
        <v>88855.540000000008</v>
      </c>
      <c r="N67" s="298">
        <f t="shared" ref="N67" si="60">SUM(E67+F67-M67)</f>
        <v>271144.45999999996</v>
      </c>
    </row>
    <row r="68" spans="1:14" s="227" customFormat="1" x14ac:dyDescent="0.25">
      <c r="A68" s="213">
        <v>49</v>
      </c>
      <c r="B68" s="49" t="s">
        <v>564</v>
      </c>
      <c r="C68" s="14" t="s">
        <v>846</v>
      </c>
      <c r="D68" s="60" t="s">
        <v>772</v>
      </c>
      <c r="E68" s="31"/>
      <c r="F68" s="11">
        <v>149614.68</v>
      </c>
      <c r="G68" s="11">
        <v>4548.2862719999994</v>
      </c>
      <c r="H68" s="11">
        <v>4293.9413159999995</v>
      </c>
      <c r="I68" s="11">
        <f>F68-G68-H68-L68</f>
        <v>140772.45241199998</v>
      </c>
      <c r="J68" s="11">
        <v>23776.05</v>
      </c>
      <c r="K68" s="11"/>
      <c r="L68" s="12"/>
      <c r="M68" s="11">
        <f>SUM(G68+H68+J68+K68+L68)</f>
        <v>32618.277587999997</v>
      </c>
      <c r="N68" s="298">
        <f t="shared" ref="N68:N70" si="61">SUM(F68-M68)</f>
        <v>116996.402412</v>
      </c>
    </row>
    <row r="69" spans="1:14" s="227" customFormat="1" x14ac:dyDescent="0.25">
      <c r="A69" s="213">
        <v>48</v>
      </c>
      <c r="B69" s="49" t="s">
        <v>565</v>
      </c>
      <c r="C69" s="14" t="s">
        <v>847</v>
      </c>
      <c r="D69" s="60" t="s">
        <v>78</v>
      </c>
      <c r="E69" s="10"/>
      <c r="F69" s="11">
        <v>124676.7</v>
      </c>
      <c r="G69" s="11">
        <v>3790.17</v>
      </c>
      <c r="H69" s="11">
        <v>3578.22</v>
      </c>
      <c r="I69" s="11">
        <f>F69-G69-H69-L69</f>
        <v>117308.31</v>
      </c>
      <c r="J69" s="11">
        <v>17910.009999999998</v>
      </c>
      <c r="K69" s="11"/>
      <c r="L69" s="11"/>
      <c r="M69" s="11">
        <f t="shared" ref="M69:M75" si="62">SUM(G69+H69+J69+K69+L69)</f>
        <v>25278.399999999998</v>
      </c>
      <c r="N69" s="298">
        <f t="shared" si="61"/>
        <v>99398.3</v>
      </c>
    </row>
    <row r="70" spans="1:14" s="227" customFormat="1" x14ac:dyDescent="0.25">
      <c r="A70" s="213">
        <v>50</v>
      </c>
      <c r="B70" s="49" t="s">
        <v>566</v>
      </c>
      <c r="C70" s="14" t="s">
        <v>847</v>
      </c>
      <c r="D70" s="60" t="s">
        <v>764</v>
      </c>
      <c r="E70" s="28"/>
      <c r="F70" s="11">
        <v>98428.97</v>
      </c>
      <c r="G70" s="11">
        <v>2992.24</v>
      </c>
      <c r="H70" s="11">
        <v>2824.91</v>
      </c>
      <c r="I70" s="11">
        <f t="shared" ref="I70" si="63">F70-G70-H70-L70</f>
        <v>92611.819999999992</v>
      </c>
      <c r="J70" s="11">
        <v>11735.89</v>
      </c>
      <c r="K70" s="11"/>
      <c r="L70" s="11"/>
      <c r="M70" s="11">
        <f t="shared" si="62"/>
        <v>17553.04</v>
      </c>
      <c r="N70" s="298">
        <f t="shared" si="61"/>
        <v>80875.929999999993</v>
      </c>
    </row>
    <row r="71" spans="1:14" s="227" customFormat="1" x14ac:dyDescent="0.25">
      <c r="A71" s="213">
        <v>51</v>
      </c>
      <c r="B71" s="49" t="s">
        <v>539</v>
      </c>
      <c r="C71" s="14" t="s">
        <v>846</v>
      </c>
      <c r="D71" s="60" t="s">
        <v>764</v>
      </c>
      <c r="E71" s="28"/>
      <c r="F71" s="11">
        <v>98428.97</v>
      </c>
      <c r="G71" s="11">
        <v>2992.24</v>
      </c>
      <c r="H71" s="11">
        <v>2824.91</v>
      </c>
      <c r="I71" s="11">
        <f t="shared" ref="I71" si="64">F71-G71-H71-L71</f>
        <v>92611.819999999992</v>
      </c>
      <c r="J71" s="11">
        <v>11735.89</v>
      </c>
      <c r="K71" s="11"/>
      <c r="L71" s="11"/>
      <c r="M71" s="11">
        <f t="shared" si="62"/>
        <v>17553.04</v>
      </c>
      <c r="N71" s="298">
        <f t="shared" ref="N71" si="65">SUM(F71-M71)</f>
        <v>80875.929999999993</v>
      </c>
    </row>
    <row r="72" spans="1:14" s="227" customFormat="1" x14ac:dyDescent="0.25">
      <c r="A72" s="213">
        <v>56</v>
      </c>
      <c r="B72" s="49" t="s">
        <v>513</v>
      </c>
      <c r="C72" s="14" t="s">
        <v>846</v>
      </c>
      <c r="D72" s="60" t="s">
        <v>764</v>
      </c>
      <c r="E72" s="28"/>
      <c r="F72" s="11">
        <v>98428.97</v>
      </c>
      <c r="G72" s="11">
        <v>2992.24</v>
      </c>
      <c r="H72" s="11">
        <v>2824.91</v>
      </c>
      <c r="I72" s="11">
        <f t="shared" ref="I72:I74" si="66">F72-G72-H72-L72</f>
        <v>92611.819999999992</v>
      </c>
      <c r="J72" s="11">
        <v>11735.89</v>
      </c>
      <c r="K72" s="11"/>
      <c r="L72" s="11"/>
      <c r="M72" s="11">
        <f t="shared" si="62"/>
        <v>17553.04</v>
      </c>
      <c r="N72" s="298">
        <f t="shared" ref="N72:N74" si="67">SUM(F72-M72)</f>
        <v>80875.929999999993</v>
      </c>
    </row>
    <row r="73" spans="1:14" s="227" customFormat="1" x14ac:dyDescent="0.25">
      <c r="A73" s="213">
        <v>52</v>
      </c>
      <c r="B73" s="49" t="s">
        <v>567</v>
      </c>
      <c r="C73" s="14" t="s">
        <v>847</v>
      </c>
      <c r="D73" s="60" t="s">
        <v>770</v>
      </c>
      <c r="E73" s="10"/>
      <c r="F73" s="11">
        <v>72181.25</v>
      </c>
      <c r="G73" s="11">
        <v>2194.31</v>
      </c>
      <c r="H73" s="11">
        <v>2071.6</v>
      </c>
      <c r="I73" s="11">
        <f t="shared" si="66"/>
        <v>67915.34</v>
      </c>
      <c r="J73" s="11">
        <v>5778.92</v>
      </c>
      <c r="K73" s="11"/>
      <c r="L73" s="11"/>
      <c r="M73" s="11">
        <f t="shared" si="62"/>
        <v>10044.83</v>
      </c>
      <c r="N73" s="298">
        <f t="shared" si="67"/>
        <v>62136.42</v>
      </c>
    </row>
    <row r="74" spans="1:14" s="227" customFormat="1" x14ac:dyDescent="0.25">
      <c r="A74" s="213">
        <v>53</v>
      </c>
      <c r="B74" s="49" t="s">
        <v>568</v>
      </c>
      <c r="C74" s="14" t="s">
        <v>847</v>
      </c>
      <c r="D74" s="60" t="s">
        <v>770</v>
      </c>
      <c r="E74" s="10"/>
      <c r="F74" s="11">
        <v>72181.25</v>
      </c>
      <c r="G74" s="11">
        <v>2194.31</v>
      </c>
      <c r="H74" s="11">
        <v>2071.6</v>
      </c>
      <c r="I74" s="11">
        <f t="shared" si="66"/>
        <v>67915.34</v>
      </c>
      <c r="J74" s="11">
        <v>5778.92</v>
      </c>
      <c r="K74" s="11"/>
      <c r="L74" s="11"/>
      <c r="M74" s="11">
        <f t="shared" si="62"/>
        <v>10044.83</v>
      </c>
      <c r="N74" s="298">
        <f t="shared" si="67"/>
        <v>62136.42</v>
      </c>
    </row>
    <row r="75" spans="1:14" s="227" customFormat="1" x14ac:dyDescent="0.25">
      <c r="A75" s="213">
        <v>55</v>
      </c>
      <c r="B75" s="49" t="s">
        <v>94</v>
      </c>
      <c r="C75" s="14" t="s">
        <v>847</v>
      </c>
      <c r="D75" s="60" t="s">
        <v>773</v>
      </c>
      <c r="E75" s="28"/>
      <c r="F75" s="11">
        <v>78743.179999999993</v>
      </c>
      <c r="G75" s="11">
        <v>2393.79</v>
      </c>
      <c r="H75" s="11">
        <v>2259.9299999999998</v>
      </c>
      <c r="I75" s="11">
        <f>F75-G75-H75-L75</f>
        <v>74089.460000000006</v>
      </c>
      <c r="J75" s="11">
        <v>7105.3</v>
      </c>
      <c r="K75" s="11"/>
      <c r="L75" s="11"/>
      <c r="M75" s="11">
        <f t="shared" si="62"/>
        <v>11759.02</v>
      </c>
      <c r="N75" s="298">
        <f>SUM(F75-M75)</f>
        <v>66984.159999999989</v>
      </c>
    </row>
    <row r="76" spans="1:14" s="227" customFormat="1" x14ac:dyDescent="0.25">
      <c r="A76" s="213">
        <v>54</v>
      </c>
      <c r="B76" s="49" t="s">
        <v>569</v>
      </c>
      <c r="C76" s="14" t="s">
        <v>846</v>
      </c>
      <c r="D76" s="60" t="s">
        <v>71</v>
      </c>
      <c r="E76" s="28"/>
      <c r="F76" s="11">
        <v>32809.660000000003</v>
      </c>
      <c r="G76" s="11">
        <v>997.41</v>
      </c>
      <c r="H76" s="11">
        <v>941.64</v>
      </c>
      <c r="I76" s="11">
        <f t="shared" ref="I76" si="68">F76-G76-H76-L76</f>
        <v>30870.610000000004</v>
      </c>
      <c r="J76" s="11">
        <v>0</v>
      </c>
      <c r="K76" s="11"/>
      <c r="L76" s="11"/>
      <c r="M76" s="11">
        <f t="shared" ref="M76" si="69">SUM(G76+H76+J76+K76+L76)</f>
        <v>1939.05</v>
      </c>
      <c r="N76" s="298">
        <f t="shared" ref="N76" si="70">SUM(F76-M76)</f>
        <v>30870.610000000004</v>
      </c>
    </row>
    <row r="77" spans="1:14" s="227" customFormat="1" x14ac:dyDescent="0.25">
      <c r="A77" s="213"/>
      <c r="B77" s="53" t="s">
        <v>30</v>
      </c>
      <c r="C77" s="5"/>
      <c r="D77" s="62"/>
      <c r="E77" s="13">
        <f>SUM(E67:E76)</f>
        <v>0</v>
      </c>
      <c r="F77" s="13">
        <f t="shared" ref="F77:N77" si="71">SUM(F67:F76)</f>
        <v>1185493.6299999999</v>
      </c>
      <c r="G77" s="13">
        <f t="shared" si="71"/>
        <v>29837.396272000002</v>
      </c>
      <c r="H77" s="13">
        <f t="shared" si="71"/>
        <v>32646.061315999996</v>
      </c>
      <c r="I77" s="13">
        <f t="shared" si="71"/>
        <v>1123010.1724119999</v>
      </c>
      <c r="J77" s="13">
        <f t="shared" si="71"/>
        <v>170715.61000000004</v>
      </c>
      <c r="K77" s="13">
        <f t="shared" si="71"/>
        <v>0</v>
      </c>
      <c r="L77" s="13">
        <f t="shared" si="71"/>
        <v>0</v>
      </c>
      <c r="M77" s="13">
        <f t="shared" si="71"/>
        <v>233199.06758799998</v>
      </c>
      <c r="N77" s="300">
        <f t="shared" si="71"/>
        <v>952294.56241200003</v>
      </c>
    </row>
    <row r="78" spans="1:14" s="288" customFormat="1" x14ac:dyDescent="0.25">
      <c r="A78" s="287"/>
    </row>
    <row r="79" spans="1:14" s="227" customFormat="1" x14ac:dyDescent="0.25">
      <c r="A79" s="213"/>
      <c r="B79" s="265" t="s">
        <v>99</v>
      </c>
      <c r="C79" s="265"/>
      <c r="D79" s="265"/>
      <c r="E79" s="5"/>
      <c r="F79" s="5"/>
      <c r="G79" s="6"/>
      <c r="H79" s="6"/>
      <c r="I79" s="7"/>
      <c r="J79" s="5"/>
      <c r="K79" s="5"/>
      <c r="L79" s="5"/>
      <c r="M79" s="5"/>
      <c r="N79" s="301"/>
    </row>
    <row r="80" spans="1:14" s="227" customFormat="1" x14ac:dyDescent="0.25">
      <c r="A80" s="213">
        <v>58</v>
      </c>
      <c r="B80" s="49" t="s">
        <v>570</v>
      </c>
      <c r="C80" s="14" t="s">
        <v>846</v>
      </c>
      <c r="D80" s="60" t="s">
        <v>775</v>
      </c>
      <c r="E80" s="10"/>
      <c r="F80" s="38">
        <v>288725</v>
      </c>
      <c r="G80" s="32">
        <v>4742.3999999999996</v>
      </c>
      <c r="H80" s="32">
        <v>8286.4074999999993</v>
      </c>
      <c r="I80" s="11">
        <f t="shared" ref="I80" si="72">E80+F80-G80-H80-L80</f>
        <v>275696.1925</v>
      </c>
      <c r="J80" s="11">
        <v>57506.98</v>
      </c>
      <c r="K80" s="32"/>
      <c r="L80" s="32"/>
      <c r="M80" s="11">
        <f>SUM(G80+H80+J80+K80+L80)</f>
        <v>70535.787500000006</v>
      </c>
      <c r="N80" s="298">
        <f>SUM(E80+F80-M80)</f>
        <v>218189.21249999999</v>
      </c>
    </row>
    <row r="81" spans="1:14" s="227" customFormat="1" x14ac:dyDescent="0.25">
      <c r="A81" s="213">
        <v>60</v>
      </c>
      <c r="B81" s="49" t="s">
        <v>572</v>
      </c>
      <c r="C81" s="14" t="s">
        <v>847</v>
      </c>
      <c r="D81" s="60" t="s">
        <v>78</v>
      </c>
      <c r="E81" s="10"/>
      <c r="F81" s="11">
        <v>124676.7</v>
      </c>
      <c r="G81" s="11">
        <v>3790.17</v>
      </c>
      <c r="H81" s="11">
        <v>3578.22</v>
      </c>
      <c r="I81" s="11">
        <f>F81-G81-H81-L81</f>
        <v>117308.31</v>
      </c>
      <c r="J81" s="11">
        <v>17910.009999999998</v>
      </c>
      <c r="K81" s="11"/>
      <c r="L81" s="11"/>
      <c r="M81" s="11">
        <f>SUM(G81+H81+J81+K81+L81)</f>
        <v>25278.399999999998</v>
      </c>
      <c r="N81" s="298">
        <f>SUM(F81-M81)</f>
        <v>99398.3</v>
      </c>
    </row>
    <row r="82" spans="1:14" s="227" customFormat="1" x14ac:dyDescent="0.25">
      <c r="A82" s="213">
        <v>59</v>
      </c>
      <c r="B82" s="49" t="s">
        <v>571</v>
      </c>
      <c r="C82" s="14" t="s">
        <v>847</v>
      </c>
      <c r="D82" s="60" t="s">
        <v>776</v>
      </c>
      <c r="E82" s="28"/>
      <c r="F82" s="11">
        <v>118114.78</v>
      </c>
      <c r="G82" s="11">
        <v>3590.69</v>
      </c>
      <c r="H82" s="11">
        <v>3389.89</v>
      </c>
      <c r="I82" s="11">
        <f t="shared" ref="I82:I84" si="73">F82-G82-H82-L82</f>
        <v>111134.2</v>
      </c>
      <c r="J82" s="11">
        <v>16366.49</v>
      </c>
      <c r="K82" s="11"/>
      <c r="L82" s="11"/>
      <c r="M82" s="11">
        <f t="shared" ref="M82:M86" si="74">SUM(G82+H82+J82+K82+L82)</f>
        <v>23347.07</v>
      </c>
      <c r="N82" s="298">
        <f t="shared" ref="N82:N83" si="75">SUM(F82-M82)</f>
        <v>94767.709999999992</v>
      </c>
    </row>
    <row r="83" spans="1:14" s="227" customFormat="1" x14ac:dyDescent="0.25">
      <c r="A83" s="213">
        <v>64</v>
      </c>
      <c r="B83" s="49" t="s">
        <v>573</v>
      </c>
      <c r="C83" s="14" t="s">
        <v>846</v>
      </c>
      <c r="D83" s="60" t="s">
        <v>764</v>
      </c>
      <c r="E83" s="28"/>
      <c r="F83" s="11">
        <v>98428.97</v>
      </c>
      <c r="G83" s="11">
        <v>2992.24</v>
      </c>
      <c r="H83" s="11">
        <v>2824.91</v>
      </c>
      <c r="I83" s="11">
        <f t="shared" si="73"/>
        <v>92611.819999999992</v>
      </c>
      <c r="J83" s="11">
        <v>11735.89</v>
      </c>
      <c r="K83" s="218">
        <v>709.56</v>
      </c>
      <c r="L83" s="11"/>
      <c r="M83" s="11">
        <f t="shared" si="74"/>
        <v>18262.600000000002</v>
      </c>
      <c r="N83" s="298">
        <f t="shared" si="75"/>
        <v>80166.37</v>
      </c>
    </row>
    <row r="84" spans="1:14" s="227" customFormat="1" x14ac:dyDescent="0.25">
      <c r="A84" s="213">
        <v>65</v>
      </c>
      <c r="B84" s="49" t="s">
        <v>540</v>
      </c>
      <c r="C84" s="14" t="s">
        <v>847</v>
      </c>
      <c r="D84" s="60" t="s">
        <v>764</v>
      </c>
      <c r="E84" s="28"/>
      <c r="F84" s="11">
        <v>98428.97</v>
      </c>
      <c r="G84" s="11">
        <v>2992.24</v>
      </c>
      <c r="H84" s="11">
        <v>2824.91</v>
      </c>
      <c r="I84" s="11">
        <f t="shared" si="73"/>
        <v>91421.7</v>
      </c>
      <c r="J84" s="11">
        <v>11438.36</v>
      </c>
      <c r="K84" s="217">
        <v>2844.8599999999997</v>
      </c>
      <c r="L84" s="11">
        <v>1190.1199999999999</v>
      </c>
      <c r="M84" s="11">
        <f>SUM(G84+H84+J84+K84+L84)</f>
        <v>21290.49</v>
      </c>
      <c r="N84" s="298">
        <f>SUM(F84-M84)</f>
        <v>77138.48</v>
      </c>
    </row>
    <row r="85" spans="1:14" s="227" customFormat="1" x14ac:dyDescent="0.25">
      <c r="A85" s="213">
        <v>66</v>
      </c>
      <c r="B85" s="49" t="s">
        <v>574</v>
      </c>
      <c r="C85" s="14" t="s">
        <v>847</v>
      </c>
      <c r="D85" s="60" t="s">
        <v>764</v>
      </c>
      <c r="E85" s="10"/>
      <c r="F85" s="11">
        <v>98428.97</v>
      </c>
      <c r="G85" s="11">
        <v>2992.24</v>
      </c>
      <c r="H85" s="11">
        <v>2824.91</v>
      </c>
      <c r="I85" s="11">
        <f>F85-G85-H85-L85</f>
        <v>92611.819999999992</v>
      </c>
      <c r="J85" s="11">
        <v>11735.89</v>
      </c>
      <c r="K85" s="11"/>
      <c r="L85" s="11"/>
      <c r="M85" s="11">
        <f t="shared" si="74"/>
        <v>17553.04</v>
      </c>
      <c r="N85" s="298">
        <f>SUM(F85-M85)</f>
        <v>80875.929999999993</v>
      </c>
    </row>
    <row r="86" spans="1:14" s="227" customFormat="1" x14ac:dyDescent="0.25">
      <c r="A86" s="213">
        <v>67</v>
      </c>
      <c r="B86" s="49" t="s">
        <v>106</v>
      </c>
      <c r="C86" s="14" t="s">
        <v>847</v>
      </c>
      <c r="D86" s="60" t="s">
        <v>764</v>
      </c>
      <c r="E86" s="28"/>
      <c r="F86" s="11">
        <v>98428.97</v>
      </c>
      <c r="G86" s="11">
        <v>2992.24</v>
      </c>
      <c r="H86" s="11">
        <v>2824.91</v>
      </c>
      <c r="I86" s="11">
        <f>F86-G86-H86-L86</f>
        <v>92611.819999999992</v>
      </c>
      <c r="J86" s="11">
        <v>11735.89</v>
      </c>
      <c r="K86" s="11"/>
      <c r="L86" s="11"/>
      <c r="M86" s="11">
        <f t="shared" si="74"/>
        <v>17553.04</v>
      </c>
      <c r="N86" s="298">
        <f>SUM(F86-M86)</f>
        <v>80875.929999999993</v>
      </c>
    </row>
    <row r="87" spans="1:14" s="227" customFormat="1" x14ac:dyDescent="0.25">
      <c r="A87" s="213">
        <v>68</v>
      </c>
      <c r="B87" s="49" t="s">
        <v>575</v>
      </c>
      <c r="C87" s="14" t="s">
        <v>846</v>
      </c>
      <c r="D87" s="60" t="s">
        <v>764</v>
      </c>
      <c r="E87" s="10"/>
      <c r="F87" s="11">
        <v>98428.97</v>
      </c>
      <c r="G87" s="11">
        <v>2992.24</v>
      </c>
      <c r="H87" s="11">
        <v>2824.91</v>
      </c>
      <c r="I87" s="11">
        <f>F87-G87-H87-L87</f>
        <v>91421.7</v>
      </c>
      <c r="J87" s="11">
        <v>11438.36</v>
      </c>
      <c r="K87" s="218">
        <v>709.56</v>
      </c>
      <c r="L87" s="11">
        <v>1190.1199999999999</v>
      </c>
      <c r="M87" s="11">
        <f>SUM(G87+H87+J87+K87+L87)</f>
        <v>19155.190000000002</v>
      </c>
      <c r="N87" s="298">
        <f>SUM(F87-M87)</f>
        <v>79273.78</v>
      </c>
    </row>
    <row r="88" spans="1:14" s="227" customFormat="1" x14ac:dyDescent="0.25">
      <c r="A88" s="213">
        <v>69</v>
      </c>
      <c r="B88" s="49" t="s">
        <v>576</v>
      </c>
      <c r="C88" s="14" t="s">
        <v>846</v>
      </c>
      <c r="D88" s="60" t="s">
        <v>770</v>
      </c>
      <c r="E88" s="10"/>
      <c r="F88" s="11">
        <v>72181.25</v>
      </c>
      <c r="G88" s="11">
        <v>2194.31</v>
      </c>
      <c r="H88" s="11">
        <v>2071.6</v>
      </c>
      <c r="I88" s="11">
        <f t="shared" ref="I88:I89" si="76">F88-G88-H88-L88</f>
        <v>67915.34</v>
      </c>
      <c r="J88" s="11">
        <v>5778.92</v>
      </c>
      <c r="K88" s="11"/>
      <c r="L88" s="11"/>
      <c r="M88" s="11">
        <f t="shared" ref="M88" si="77">SUM(G88+H88+J88+K88+L88)</f>
        <v>10044.83</v>
      </c>
      <c r="N88" s="298">
        <f t="shared" ref="N88" si="78">SUM(F88-M88)</f>
        <v>62136.42</v>
      </c>
    </row>
    <row r="89" spans="1:14" s="227" customFormat="1" x14ac:dyDescent="0.25">
      <c r="A89" s="213">
        <v>71</v>
      </c>
      <c r="B89" s="27" t="s">
        <v>577</v>
      </c>
      <c r="C89" s="14" t="s">
        <v>847</v>
      </c>
      <c r="D89" s="60" t="s">
        <v>770</v>
      </c>
      <c r="E89" s="10"/>
      <c r="F89" s="11">
        <v>72181.25</v>
      </c>
      <c r="G89" s="11">
        <v>2194.31</v>
      </c>
      <c r="H89" s="11">
        <v>2071.6</v>
      </c>
      <c r="I89" s="11">
        <f t="shared" si="76"/>
        <v>67915.34</v>
      </c>
      <c r="J89" s="11">
        <v>5778.92</v>
      </c>
      <c r="K89" s="218">
        <v>1432.36</v>
      </c>
      <c r="L89" s="11"/>
      <c r="M89" s="11">
        <f>SUM(G89+H89+J89+K89+L89)</f>
        <v>11477.19</v>
      </c>
      <c r="N89" s="298">
        <f>SUM(F89-M89)</f>
        <v>60704.06</v>
      </c>
    </row>
    <row r="90" spans="1:14" s="227" customFormat="1" x14ac:dyDescent="0.25">
      <c r="A90" s="213">
        <v>72</v>
      </c>
      <c r="B90" s="49" t="s">
        <v>514</v>
      </c>
      <c r="C90" s="14" t="s">
        <v>846</v>
      </c>
      <c r="D90" s="60" t="s">
        <v>770</v>
      </c>
      <c r="E90" s="10"/>
      <c r="F90" s="11">
        <v>72181.25</v>
      </c>
      <c r="G90" s="11">
        <v>2194.31</v>
      </c>
      <c r="H90" s="11">
        <v>2071.6</v>
      </c>
      <c r="I90" s="11">
        <f>F90-G90-H90-L90</f>
        <v>67915.34</v>
      </c>
      <c r="J90" s="11">
        <v>5778.92</v>
      </c>
      <c r="K90" s="218">
        <v>2851.48</v>
      </c>
      <c r="L90" s="11"/>
      <c r="M90" s="11">
        <f>SUM(G90+H90+J90+K90+L90)</f>
        <v>12896.31</v>
      </c>
      <c r="N90" s="298">
        <f>SUM(F90-M90)</f>
        <v>59284.94</v>
      </c>
    </row>
    <row r="91" spans="1:14" s="227" customFormat="1" x14ac:dyDescent="0.25">
      <c r="A91" s="213">
        <v>70</v>
      </c>
      <c r="B91" s="49" t="s">
        <v>578</v>
      </c>
      <c r="C91" s="14" t="s">
        <v>847</v>
      </c>
      <c r="D91" s="60" t="s">
        <v>770</v>
      </c>
      <c r="E91" s="10"/>
      <c r="F91" s="11">
        <v>72181.25</v>
      </c>
      <c r="G91" s="11">
        <v>2194.31</v>
      </c>
      <c r="H91" s="11">
        <v>2071.6</v>
      </c>
      <c r="I91" s="11">
        <f t="shared" ref="I91" si="79">F91-G91-H91-L91</f>
        <v>67915.34</v>
      </c>
      <c r="J91" s="11">
        <v>5778.92</v>
      </c>
      <c r="K91" s="11"/>
      <c r="L91" s="11"/>
      <c r="M91" s="11">
        <f>SUM(G91+H91+J91+K91+L91)</f>
        <v>10044.83</v>
      </c>
      <c r="N91" s="298">
        <f t="shared" ref="N91" si="80">SUM(F91-M91)</f>
        <v>62136.42</v>
      </c>
    </row>
    <row r="92" spans="1:14" s="227" customFormat="1" x14ac:dyDescent="0.25">
      <c r="A92" s="213">
        <v>74</v>
      </c>
      <c r="B92" s="49" t="s">
        <v>579</v>
      </c>
      <c r="C92" s="14" t="s">
        <v>846</v>
      </c>
      <c r="D92" s="60" t="s">
        <v>114</v>
      </c>
      <c r="E92" s="30"/>
      <c r="F92" s="11">
        <v>70000</v>
      </c>
      <c r="G92" s="11">
        <f>F92*3.04%</f>
        <v>2128</v>
      </c>
      <c r="H92" s="11">
        <f>F92*2.87%</f>
        <v>2009</v>
      </c>
      <c r="I92" s="11">
        <f t="shared" ref="I92:I94" si="81">F92-G92-H92-L92</f>
        <v>65863</v>
      </c>
      <c r="J92" s="11">
        <v>5368.45</v>
      </c>
      <c r="K92" s="11"/>
      <c r="L92" s="11"/>
      <c r="M92" s="11">
        <f t="shared" ref="M92" si="82">SUM(G92+H92+J92+K92+L92)</f>
        <v>9505.4500000000007</v>
      </c>
      <c r="N92" s="298">
        <f t="shared" ref="N92" si="83">SUM(F92-M92)</f>
        <v>60494.55</v>
      </c>
    </row>
    <row r="93" spans="1:14" s="227" customFormat="1" ht="31.5" x14ac:dyDescent="0.25">
      <c r="A93" s="213">
        <v>75</v>
      </c>
      <c r="B93" s="49" t="s">
        <v>541</v>
      </c>
      <c r="C93" s="14" t="s">
        <v>847</v>
      </c>
      <c r="D93" s="60" t="s">
        <v>777</v>
      </c>
      <c r="E93" s="10"/>
      <c r="F93" s="42">
        <v>70000</v>
      </c>
      <c r="G93" s="32">
        <v>2128</v>
      </c>
      <c r="H93" s="32">
        <v>2009</v>
      </c>
      <c r="I93" s="11">
        <f t="shared" si="81"/>
        <v>65863</v>
      </c>
      <c r="J93" s="11">
        <v>5368.45</v>
      </c>
      <c r="K93" s="11"/>
      <c r="L93" s="11"/>
      <c r="M93" s="11">
        <f>SUM(G93+H93+J93+K93+L93)</f>
        <v>9505.4500000000007</v>
      </c>
      <c r="N93" s="298">
        <f>SUM(E93+F93-M93)</f>
        <v>60494.55</v>
      </c>
    </row>
    <row r="94" spans="1:14" s="227" customFormat="1" x14ac:dyDescent="0.25">
      <c r="A94" s="213">
        <v>76</v>
      </c>
      <c r="B94" s="36" t="s">
        <v>580</v>
      </c>
      <c r="C94" s="37" t="s">
        <v>847</v>
      </c>
      <c r="D94" s="37" t="s">
        <v>774</v>
      </c>
      <c r="E94" s="28"/>
      <c r="F94" s="11">
        <v>59057.39</v>
      </c>
      <c r="G94" s="11">
        <v>1795.34</v>
      </c>
      <c r="H94" s="11">
        <v>1694.95</v>
      </c>
      <c r="I94" s="11">
        <f t="shared" si="81"/>
        <v>55567.100000000006</v>
      </c>
      <c r="J94" s="11">
        <v>3309.27</v>
      </c>
      <c r="K94" s="11"/>
      <c r="L94" s="11"/>
      <c r="M94" s="11">
        <f t="shared" ref="M94" si="84">SUM(G94+H94+J94+K94+L94)</f>
        <v>6799.5599999999995</v>
      </c>
      <c r="N94" s="298">
        <f t="shared" ref="N94" si="85">SUM(F94-M94)</f>
        <v>52257.83</v>
      </c>
    </row>
    <row r="95" spans="1:14" s="227" customFormat="1" x14ac:dyDescent="0.25">
      <c r="A95" s="213">
        <v>86</v>
      </c>
      <c r="B95" s="49" t="s">
        <v>471</v>
      </c>
      <c r="C95" s="14" t="s">
        <v>847</v>
      </c>
      <c r="D95" s="60" t="s">
        <v>119</v>
      </c>
      <c r="E95" s="28"/>
      <c r="F95" s="11">
        <v>45933.54</v>
      </c>
      <c r="G95" s="11">
        <v>1396.38</v>
      </c>
      <c r="H95" s="11">
        <v>1318.29</v>
      </c>
      <c r="I95" s="11">
        <f>E95+F95-G95-H95-L95</f>
        <v>43218.87</v>
      </c>
      <c r="J95" s="11">
        <v>1280.08</v>
      </c>
      <c r="K95" s="11"/>
      <c r="L95" s="11"/>
      <c r="M95" s="11">
        <f t="shared" ref="M95:M99" si="86">SUM(G95+H95+J95+K95+L95)</f>
        <v>3994.75</v>
      </c>
      <c r="N95" s="298">
        <f>SUM(F95-M95)</f>
        <v>41938.79</v>
      </c>
    </row>
    <row r="96" spans="1:14" s="227" customFormat="1" x14ac:dyDescent="0.25">
      <c r="A96" s="213">
        <v>77</v>
      </c>
      <c r="B96" s="49" t="s">
        <v>582</v>
      </c>
      <c r="C96" s="14" t="s">
        <v>847</v>
      </c>
      <c r="D96" s="60" t="s">
        <v>121</v>
      </c>
      <c r="E96" s="28"/>
      <c r="F96" s="11">
        <v>39371.599999999999</v>
      </c>
      <c r="G96" s="11">
        <v>1196.9000000000001</v>
      </c>
      <c r="H96" s="11">
        <v>1129.96</v>
      </c>
      <c r="I96" s="11">
        <f t="shared" ref="I96:I103" si="87">F96-G96-H96-L96</f>
        <v>37044.74</v>
      </c>
      <c r="J96" s="11">
        <v>353.96</v>
      </c>
      <c r="K96" s="11"/>
      <c r="L96" s="11"/>
      <c r="M96" s="11">
        <f t="shared" si="86"/>
        <v>2680.82</v>
      </c>
      <c r="N96" s="298">
        <f t="shared" ref="N96:N99" si="88">SUM(F96-M96)</f>
        <v>36690.78</v>
      </c>
    </row>
    <row r="97" spans="1:14" s="227" customFormat="1" x14ac:dyDescent="0.25">
      <c r="A97" s="213">
        <v>78</v>
      </c>
      <c r="B97" s="49" t="s">
        <v>583</v>
      </c>
      <c r="C97" s="14" t="s">
        <v>846</v>
      </c>
      <c r="D97" s="60" t="s">
        <v>121</v>
      </c>
      <c r="E97" s="28"/>
      <c r="F97" s="11">
        <v>39371.599999999999</v>
      </c>
      <c r="G97" s="11">
        <v>1196.9000000000001</v>
      </c>
      <c r="H97" s="11">
        <v>1129.96</v>
      </c>
      <c r="I97" s="11">
        <f t="shared" si="87"/>
        <v>37044.74</v>
      </c>
      <c r="J97" s="11">
        <v>353.96</v>
      </c>
      <c r="K97" s="11"/>
      <c r="L97" s="11"/>
      <c r="M97" s="11">
        <f t="shared" si="86"/>
        <v>2680.82</v>
      </c>
      <c r="N97" s="298">
        <f t="shared" si="88"/>
        <v>36690.78</v>
      </c>
    </row>
    <row r="98" spans="1:14" s="227" customFormat="1" x14ac:dyDescent="0.25">
      <c r="A98" s="213">
        <v>79</v>
      </c>
      <c r="B98" s="49" t="s">
        <v>584</v>
      </c>
      <c r="C98" s="14" t="s">
        <v>847</v>
      </c>
      <c r="D98" s="60" t="s">
        <v>121</v>
      </c>
      <c r="E98" s="28"/>
      <c r="F98" s="11">
        <v>39371.599999999999</v>
      </c>
      <c r="G98" s="11">
        <v>1196.9000000000001</v>
      </c>
      <c r="H98" s="11">
        <v>1129.96</v>
      </c>
      <c r="I98" s="11">
        <f t="shared" si="87"/>
        <v>37044.74</v>
      </c>
      <c r="J98" s="11">
        <v>353.96</v>
      </c>
      <c r="K98" s="11"/>
      <c r="L98" s="11"/>
      <c r="M98" s="11">
        <f t="shared" si="86"/>
        <v>2680.82</v>
      </c>
      <c r="N98" s="298">
        <f t="shared" si="88"/>
        <v>36690.78</v>
      </c>
    </row>
    <row r="99" spans="1:14" s="227" customFormat="1" x14ac:dyDescent="0.25">
      <c r="A99" s="213">
        <v>82</v>
      </c>
      <c r="B99" s="49" t="s">
        <v>124</v>
      </c>
      <c r="C99" s="14" t="s">
        <v>846</v>
      </c>
      <c r="D99" s="60" t="s">
        <v>121</v>
      </c>
      <c r="E99" s="10"/>
      <c r="F99" s="11">
        <v>39371.599999999999</v>
      </c>
      <c r="G99" s="11">
        <v>1196.9000000000001</v>
      </c>
      <c r="H99" s="11">
        <v>1129.96</v>
      </c>
      <c r="I99" s="11">
        <f t="shared" si="87"/>
        <v>37044.74</v>
      </c>
      <c r="J99" s="11">
        <v>353.96</v>
      </c>
      <c r="K99" s="11"/>
      <c r="L99" s="11"/>
      <c r="M99" s="11">
        <f t="shared" si="86"/>
        <v>2680.82</v>
      </c>
      <c r="N99" s="298">
        <f t="shared" si="88"/>
        <v>36690.78</v>
      </c>
    </row>
    <row r="100" spans="1:14" s="227" customFormat="1" x14ac:dyDescent="0.25">
      <c r="A100" s="213">
        <v>83</v>
      </c>
      <c r="B100" s="49" t="s">
        <v>585</v>
      </c>
      <c r="C100" s="14" t="s">
        <v>847</v>
      </c>
      <c r="D100" s="60" t="s">
        <v>127</v>
      </c>
      <c r="E100" s="28"/>
      <c r="F100" s="11">
        <v>39371.599999999999</v>
      </c>
      <c r="G100" s="11">
        <v>1196.9000000000001</v>
      </c>
      <c r="H100" s="11">
        <v>1129.96</v>
      </c>
      <c r="I100" s="11">
        <f t="shared" si="87"/>
        <v>37044.74</v>
      </c>
      <c r="J100" s="11">
        <v>353.96</v>
      </c>
      <c r="K100" s="219">
        <v>1419.1200000000001</v>
      </c>
      <c r="L100" s="11"/>
      <c r="M100" s="11">
        <f>SUM(G100+H100+J100+K100+L100)</f>
        <v>4099.9400000000005</v>
      </c>
      <c r="N100" s="298">
        <f>SUM(F100-M100)</f>
        <v>35271.659999999996</v>
      </c>
    </row>
    <row r="101" spans="1:14" s="227" customFormat="1" x14ac:dyDescent="0.25">
      <c r="A101" s="213">
        <v>84</v>
      </c>
      <c r="B101" s="49" t="s">
        <v>128</v>
      </c>
      <c r="C101" s="14" t="s">
        <v>847</v>
      </c>
      <c r="D101" s="60" t="s">
        <v>127</v>
      </c>
      <c r="E101" s="28"/>
      <c r="F101" s="11">
        <v>39371.599999999999</v>
      </c>
      <c r="G101" s="11">
        <v>1196.9000000000001</v>
      </c>
      <c r="H101" s="11">
        <v>1129.96</v>
      </c>
      <c r="I101" s="11">
        <f t="shared" si="87"/>
        <v>37044.74</v>
      </c>
      <c r="J101" s="11">
        <v>353.96</v>
      </c>
      <c r="K101" s="11"/>
      <c r="L101" s="11"/>
      <c r="M101" s="11">
        <f t="shared" ref="M101" si="89">SUM(G101+H101+J101+K101+L101)</f>
        <v>2680.82</v>
      </c>
      <c r="N101" s="298">
        <f t="shared" ref="N101" si="90">SUM(F101-M101)</f>
        <v>36690.78</v>
      </c>
    </row>
    <row r="102" spans="1:14" s="227" customFormat="1" x14ac:dyDescent="0.25">
      <c r="A102" s="213">
        <v>63</v>
      </c>
      <c r="B102" s="36" t="s">
        <v>586</v>
      </c>
      <c r="C102" s="37" t="s">
        <v>847</v>
      </c>
      <c r="D102" s="37" t="s">
        <v>127</v>
      </c>
      <c r="E102" s="28"/>
      <c r="F102" s="11">
        <v>39371.599999999999</v>
      </c>
      <c r="G102" s="11">
        <v>1196.9000000000001</v>
      </c>
      <c r="H102" s="11">
        <v>1129.96</v>
      </c>
      <c r="I102" s="11">
        <f t="shared" si="87"/>
        <v>37044.74</v>
      </c>
      <c r="J102" s="11">
        <v>353.96</v>
      </c>
      <c r="K102" s="11"/>
      <c r="L102" s="11"/>
      <c r="M102" s="11">
        <f>SUM(G102+H102+J102+K102+L102)</f>
        <v>2680.82</v>
      </c>
      <c r="N102" s="298">
        <f>SUM(F102-M102)</f>
        <v>36690.78</v>
      </c>
    </row>
    <row r="103" spans="1:14" s="227" customFormat="1" x14ac:dyDescent="0.25">
      <c r="A103" s="213">
        <v>81</v>
      </c>
      <c r="B103" s="36" t="s">
        <v>587</v>
      </c>
      <c r="C103" s="37" t="s">
        <v>847</v>
      </c>
      <c r="D103" s="37" t="s">
        <v>127</v>
      </c>
      <c r="E103" s="28"/>
      <c r="F103" s="11">
        <v>39371.599999999999</v>
      </c>
      <c r="G103" s="11">
        <v>1196.9000000000001</v>
      </c>
      <c r="H103" s="11">
        <v>1129.96</v>
      </c>
      <c r="I103" s="11">
        <f t="shared" si="87"/>
        <v>37044.74</v>
      </c>
      <c r="J103" s="11">
        <v>353.96</v>
      </c>
      <c r="K103" s="11"/>
      <c r="L103" s="11"/>
      <c r="M103" s="11">
        <f t="shared" ref="M103" si="91">SUM(G103+H103+J103+K103+L103)</f>
        <v>2680.82</v>
      </c>
      <c r="N103" s="298">
        <f t="shared" ref="N103" si="92">SUM(F103-M103)</f>
        <v>36690.78</v>
      </c>
    </row>
    <row r="104" spans="1:14" s="227" customFormat="1" x14ac:dyDescent="0.25">
      <c r="A104" s="213">
        <v>80</v>
      </c>
      <c r="B104" s="36" t="s">
        <v>780</v>
      </c>
      <c r="C104" s="37" t="s">
        <v>846</v>
      </c>
      <c r="D104" s="37" t="s">
        <v>71</v>
      </c>
      <c r="E104" s="28"/>
      <c r="F104" s="11">
        <v>32809.660000000003</v>
      </c>
      <c r="G104" s="11">
        <v>997.41</v>
      </c>
      <c r="H104" s="11">
        <v>941.64</v>
      </c>
      <c r="I104" s="11">
        <f>F104-G104-H104-L104</f>
        <v>30870.610000000004</v>
      </c>
      <c r="J104" s="11">
        <v>0</v>
      </c>
      <c r="K104" s="11"/>
      <c r="L104" s="11"/>
      <c r="M104" s="11">
        <f>SUM(G104+H104+J104+K104+L104)</f>
        <v>1939.05</v>
      </c>
      <c r="N104" s="298">
        <f>SUM(F104-M104)</f>
        <v>30870.610000000004</v>
      </c>
    </row>
    <row r="105" spans="1:14" s="227" customFormat="1" x14ac:dyDescent="0.25">
      <c r="A105" s="213">
        <v>73</v>
      </c>
      <c r="B105" s="49" t="s">
        <v>588</v>
      </c>
      <c r="C105" s="14" t="s">
        <v>846</v>
      </c>
      <c r="D105" s="60" t="s">
        <v>133</v>
      </c>
      <c r="E105" s="31"/>
      <c r="F105" s="11">
        <v>30000</v>
      </c>
      <c r="G105" s="11">
        <v>912</v>
      </c>
      <c r="H105" s="11">
        <v>861</v>
      </c>
      <c r="I105" s="11">
        <f>E105+F105-G105-H105-L105</f>
        <v>28227</v>
      </c>
      <c r="J105" s="11">
        <v>0</v>
      </c>
      <c r="K105" s="11"/>
      <c r="L105" s="11"/>
      <c r="M105" s="11">
        <f>SUM(G105+H105+J105+K105+L105)</f>
        <v>1773</v>
      </c>
      <c r="N105" s="298">
        <f>SUM(E105+F105-M105)</f>
        <v>28227</v>
      </c>
    </row>
    <row r="106" spans="1:14" s="227" customFormat="1" x14ac:dyDescent="0.25">
      <c r="A106" s="213">
        <v>61</v>
      </c>
      <c r="B106" s="36" t="s">
        <v>589</v>
      </c>
      <c r="C106" s="37" t="s">
        <v>846</v>
      </c>
      <c r="D106" s="37" t="s">
        <v>29</v>
      </c>
      <c r="E106" s="10"/>
      <c r="F106" s="11">
        <v>19685.8</v>
      </c>
      <c r="G106" s="11">
        <v>598.45000000000005</v>
      </c>
      <c r="H106" s="11">
        <v>564.98</v>
      </c>
      <c r="I106" s="11">
        <f t="shared" ref="I106:I108" si="93">F106-G106-H106-L106</f>
        <v>18522.37</v>
      </c>
      <c r="J106" s="11">
        <v>0</v>
      </c>
      <c r="K106" s="11"/>
      <c r="L106" s="11"/>
      <c r="M106" s="11">
        <f t="shared" ref="M106:M108" si="94">SUM(G106+H106+J106+K106+L106)</f>
        <v>1163.43</v>
      </c>
      <c r="N106" s="298">
        <f t="shared" ref="N106:N107" si="95">SUM(F106-M106)</f>
        <v>18522.37</v>
      </c>
    </row>
    <row r="107" spans="1:14" s="227" customFormat="1" x14ac:dyDescent="0.25">
      <c r="A107" s="213">
        <v>62</v>
      </c>
      <c r="B107" s="36" t="s">
        <v>590</v>
      </c>
      <c r="C107" s="37" t="s">
        <v>846</v>
      </c>
      <c r="D107" s="37" t="s">
        <v>29</v>
      </c>
      <c r="E107" s="10"/>
      <c r="F107" s="11">
        <v>19685.8</v>
      </c>
      <c r="G107" s="11">
        <v>598.45000000000005</v>
      </c>
      <c r="H107" s="11">
        <v>564.98</v>
      </c>
      <c r="I107" s="11">
        <f t="shared" si="93"/>
        <v>18522.37</v>
      </c>
      <c r="J107" s="11">
        <v>0</v>
      </c>
      <c r="K107" s="11"/>
      <c r="L107" s="11"/>
      <c r="M107" s="11">
        <f t="shared" si="94"/>
        <v>1163.43</v>
      </c>
      <c r="N107" s="298">
        <f t="shared" si="95"/>
        <v>18522.37</v>
      </c>
    </row>
    <row r="108" spans="1:14" s="227" customFormat="1" x14ac:dyDescent="0.25">
      <c r="A108" s="213">
        <v>85</v>
      </c>
      <c r="B108" s="49" t="s">
        <v>137</v>
      </c>
      <c r="C108" s="14" t="s">
        <v>847</v>
      </c>
      <c r="D108" s="60" t="s">
        <v>139</v>
      </c>
      <c r="E108" s="10"/>
      <c r="F108" s="11">
        <v>19685.8</v>
      </c>
      <c r="G108" s="11">
        <v>598.45000000000005</v>
      </c>
      <c r="H108" s="11">
        <v>564.98</v>
      </c>
      <c r="I108" s="11">
        <f t="shared" si="93"/>
        <v>18522.37</v>
      </c>
      <c r="J108" s="11">
        <v>0</v>
      </c>
      <c r="K108" s="11"/>
      <c r="L108" s="11"/>
      <c r="M108" s="11">
        <f t="shared" si="94"/>
        <v>1163.43</v>
      </c>
      <c r="N108" s="298">
        <f>SUM(F108-M108)</f>
        <v>18522.37</v>
      </c>
    </row>
    <row r="109" spans="1:14" s="227" customFormat="1" x14ac:dyDescent="0.25">
      <c r="A109" s="213"/>
      <c r="B109" s="53" t="s">
        <v>30</v>
      </c>
      <c r="C109" s="5"/>
      <c r="D109" s="62"/>
      <c r="E109" s="13">
        <f>SUM(E80:E108)</f>
        <v>0</v>
      </c>
      <c r="F109" s="13">
        <f t="shared" ref="F109:N109" si="96">SUM(F80:F108)</f>
        <v>1994217.1200000006</v>
      </c>
      <c r="G109" s="13">
        <f t="shared" si="96"/>
        <v>56589.37999999999</v>
      </c>
      <c r="H109" s="13">
        <f t="shared" si="96"/>
        <v>57233.967499999992</v>
      </c>
      <c r="I109" s="13">
        <f t="shared" si="96"/>
        <v>1878013.5325000004</v>
      </c>
      <c r="J109" s="13">
        <f t="shared" si="96"/>
        <v>191141.47999999998</v>
      </c>
      <c r="K109" s="13">
        <f t="shared" si="96"/>
        <v>9966.94</v>
      </c>
      <c r="L109" s="13">
        <f t="shared" si="96"/>
        <v>2380.2399999999998</v>
      </c>
      <c r="M109" s="13">
        <f t="shared" si="96"/>
        <v>317312.00750000001</v>
      </c>
      <c r="N109" s="300">
        <f t="shared" si="96"/>
        <v>1676905.1125000005</v>
      </c>
    </row>
    <row r="110" spans="1:14" s="288" customFormat="1" x14ac:dyDescent="0.25">
      <c r="A110" s="287"/>
    </row>
    <row r="111" spans="1:14" s="227" customFormat="1" x14ac:dyDescent="0.25">
      <c r="A111" s="213"/>
      <c r="B111" s="265" t="s">
        <v>484</v>
      </c>
      <c r="C111" s="265"/>
      <c r="D111" s="265"/>
      <c r="E111" s="5"/>
      <c r="F111" s="5"/>
      <c r="G111" s="6"/>
      <c r="H111" s="6"/>
      <c r="I111" s="7"/>
      <c r="J111" s="5"/>
      <c r="K111" s="5"/>
      <c r="L111" s="5"/>
      <c r="M111" s="5"/>
      <c r="N111" s="301"/>
    </row>
    <row r="112" spans="1:14" s="227" customFormat="1" x14ac:dyDescent="0.25">
      <c r="A112" s="213">
        <v>87</v>
      </c>
      <c r="B112" s="36" t="s">
        <v>591</v>
      </c>
      <c r="C112" s="37" t="s">
        <v>847</v>
      </c>
      <c r="D112" s="37" t="s">
        <v>782</v>
      </c>
      <c r="E112" s="10"/>
      <c r="F112" s="11">
        <v>196857.95</v>
      </c>
      <c r="G112" s="11">
        <v>4742.3999999999996</v>
      </c>
      <c r="H112" s="11">
        <v>5649.8231650000007</v>
      </c>
      <c r="I112" s="11">
        <f t="shared" ref="I112" si="97">F112-G112-H112-L112</f>
        <v>186465.72683500001</v>
      </c>
      <c r="J112" s="11">
        <v>35199.370000000003</v>
      </c>
      <c r="K112" s="11"/>
      <c r="L112" s="11"/>
      <c r="M112" s="11">
        <f t="shared" ref="M112" si="98">SUM(G112+H112+J112+K112+L112)</f>
        <v>45591.593164999998</v>
      </c>
      <c r="N112" s="298">
        <f t="shared" ref="N112:N113" si="99">SUM(F112-M112)</f>
        <v>151266.35683500001</v>
      </c>
    </row>
    <row r="113" spans="1:14" s="227" customFormat="1" x14ac:dyDescent="0.25">
      <c r="A113" s="213">
        <v>88</v>
      </c>
      <c r="B113" s="36" t="s">
        <v>592</v>
      </c>
      <c r="C113" s="37" t="s">
        <v>847</v>
      </c>
      <c r="D113" s="37" t="s">
        <v>142</v>
      </c>
      <c r="E113" s="10"/>
      <c r="F113" s="11">
        <v>137800.57</v>
      </c>
      <c r="G113" s="11">
        <v>4189.1373279999998</v>
      </c>
      <c r="H113" s="11">
        <v>3954.88</v>
      </c>
      <c r="I113" s="11">
        <f>F113-G113-H113-L113</f>
        <v>128466.432672</v>
      </c>
      <c r="J113" s="11">
        <v>20699.54</v>
      </c>
      <c r="K113" s="11"/>
      <c r="L113" s="11">
        <v>1190.1199999999999</v>
      </c>
      <c r="M113" s="11">
        <f>SUM(G113+H113+J113+K113+L113)</f>
        <v>30033.677328000002</v>
      </c>
      <c r="N113" s="298">
        <f t="shared" si="99"/>
        <v>107766.892672</v>
      </c>
    </row>
    <row r="114" spans="1:14" s="227" customFormat="1" x14ac:dyDescent="0.25">
      <c r="A114" s="213">
        <v>89</v>
      </c>
      <c r="B114" s="49" t="s">
        <v>593</v>
      </c>
      <c r="C114" s="14" t="s">
        <v>847</v>
      </c>
      <c r="D114" s="60" t="s">
        <v>781</v>
      </c>
      <c r="E114" s="10"/>
      <c r="F114" s="11">
        <v>137800.57</v>
      </c>
      <c r="G114" s="11">
        <v>4189.1373279999998</v>
      </c>
      <c r="H114" s="11">
        <v>3954.88</v>
      </c>
      <c r="I114" s="11">
        <f>F114-G114-H114-L114</f>
        <v>129656.55267199999</v>
      </c>
      <c r="J114" s="11">
        <v>20997.07</v>
      </c>
      <c r="K114" s="11"/>
      <c r="L114" s="11"/>
      <c r="M114" s="11">
        <f t="shared" ref="M114:M115" si="100">SUM(G114+H114+J114+K114+L114)</f>
        <v>29141.087328000001</v>
      </c>
      <c r="N114" s="298">
        <f>SUM(F114-M114)</f>
        <v>108659.48267200001</v>
      </c>
    </row>
    <row r="115" spans="1:14" s="227" customFormat="1" x14ac:dyDescent="0.25">
      <c r="A115" s="213">
        <v>90</v>
      </c>
      <c r="B115" s="49" t="s">
        <v>144</v>
      </c>
      <c r="C115" s="14" t="s">
        <v>847</v>
      </c>
      <c r="D115" s="60" t="s">
        <v>764</v>
      </c>
      <c r="E115" s="10"/>
      <c r="F115" s="11">
        <v>98428.97</v>
      </c>
      <c r="G115" s="11">
        <v>2992.24</v>
      </c>
      <c r="H115" s="11">
        <v>2824.91</v>
      </c>
      <c r="I115" s="11">
        <f t="shared" ref="I115:I116" si="101">F115-G115-H115-L115</f>
        <v>92611.819999999992</v>
      </c>
      <c r="J115" s="11">
        <v>11735.89</v>
      </c>
      <c r="K115" s="11"/>
      <c r="L115" s="11"/>
      <c r="M115" s="11">
        <f t="shared" si="100"/>
        <v>17553.04</v>
      </c>
      <c r="N115" s="298">
        <f t="shared" ref="N115" si="102">SUM(F115-M115)</f>
        <v>80875.929999999993</v>
      </c>
    </row>
    <row r="116" spans="1:14" s="227" customFormat="1" x14ac:dyDescent="0.25">
      <c r="A116" s="213">
        <v>91</v>
      </c>
      <c r="B116" s="49" t="s">
        <v>594</v>
      </c>
      <c r="C116" s="14" t="s">
        <v>846</v>
      </c>
      <c r="D116" s="60" t="s">
        <v>764</v>
      </c>
      <c r="E116" s="10"/>
      <c r="F116" s="11">
        <v>98428.97</v>
      </c>
      <c r="G116" s="11">
        <v>2992.24</v>
      </c>
      <c r="H116" s="11">
        <v>2824.91</v>
      </c>
      <c r="I116" s="11">
        <f t="shared" si="101"/>
        <v>92611.819999999992</v>
      </c>
      <c r="J116" s="11">
        <v>11735.89</v>
      </c>
      <c r="K116" s="217">
        <v>1419.1200000000001</v>
      </c>
      <c r="L116" s="11"/>
      <c r="M116" s="11">
        <f>SUM(G116+H116+J116+K116+L116)</f>
        <v>18972.16</v>
      </c>
      <c r="N116" s="298">
        <f>SUM(F116-M116)</f>
        <v>79456.81</v>
      </c>
    </row>
    <row r="117" spans="1:14" s="227" customFormat="1" x14ac:dyDescent="0.25">
      <c r="A117" s="213">
        <v>92</v>
      </c>
      <c r="B117" s="49" t="s">
        <v>595</v>
      </c>
      <c r="C117" s="14" t="s">
        <v>847</v>
      </c>
      <c r="D117" s="60" t="s">
        <v>768</v>
      </c>
      <c r="E117" s="10"/>
      <c r="F117" s="11">
        <v>98428.97</v>
      </c>
      <c r="G117" s="11">
        <v>2992.24</v>
      </c>
      <c r="H117" s="11">
        <v>2824.91</v>
      </c>
      <c r="I117" s="11">
        <f>F117-G117-H117-L117</f>
        <v>92611.819999999992</v>
      </c>
      <c r="J117" s="11">
        <v>11735.89</v>
      </c>
      <c r="K117" s="11"/>
      <c r="L117" s="11"/>
      <c r="M117" s="11">
        <f>SUM(G117+H117+J117+K117+L117)</f>
        <v>17553.04</v>
      </c>
      <c r="N117" s="298">
        <f>SUM(F117-M117)</f>
        <v>80875.929999999993</v>
      </c>
    </row>
    <row r="118" spans="1:14" s="227" customFormat="1" x14ac:dyDescent="0.25">
      <c r="A118" s="213">
        <v>93</v>
      </c>
      <c r="B118" s="49" t="s">
        <v>596</v>
      </c>
      <c r="C118" s="14" t="s">
        <v>847</v>
      </c>
      <c r="D118" s="60" t="s">
        <v>764</v>
      </c>
      <c r="E118" s="10"/>
      <c r="F118" s="11">
        <v>98428.97</v>
      </c>
      <c r="G118" s="11">
        <v>2992.24</v>
      </c>
      <c r="H118" s="11">
        <v>2824.91</v>
      </c>
      <c r="I118" s="11">
        <f t="shared" ref="I118" si="103">F118-G118-H118-L118</f>
        <v>92611.819999999992</v>
      </c>
      <c r="J118" s="11">
        <v>11735.89</v>
      </c>
      <c r="K118" s="11"/>
      <c r="L118" s="11"/>
      <c r="M118" s="11">
        <f t="shared" ref="M118" si="104">SUM(G118+H118+J118+K118+L118)</f>
        <v>17553.04</v>
      </c>
      <c r="N118" s="298">
        <f t="shared" ref="N118" si="105">SUM(F118-M118)</f>
        <v>80875.929999999993</v>
      </c>
    </row>
    <row r="119" spans="1:14" s="227" customFormat="1" x14ac:dyDescent="0.25">
      <c r="A119" s="213">
        <v>94</v>
      </c>
      <c r="B119" s="49" t="s">
        <v>597</v>
      </c>
      <c r="C119" s="14" t="s">
        <v>847</v>
      </c>
      <c r="D119" s="60" t="s">
        <v>764</v>
      </c>
      <c r="E119" s="10"/>
      <c r="F119" s="11">
        <v>98428.97</v>
      </c>
      <c r="G119" s="11">
        <v>2992.24</v>
      </c>
      <c r="H119" s="11">
        <v>2824.91</v>
      </c>
      <c r="I119" s="11">
        <f>F119-G119-H119-L119</f>
        <v>90231.579999999987</v>
      </c>
      <c r="J119" s="11">
        <v>11140.83</v>
      </c>
      <c r="K119" s="11"/>
      <c r="L119" s="11">
        <v>2380.2399999999998</v>
      </c>
      <c r="M119" s="11">
        <f>SUM(G119+H119+J119+K119+L119)</f>
        <v>19338.22</v>
      </c>
      <c r="N119" s="298">
        <f>SUM(F119-M119)</f>
        <v>79090.75</v>
      </c>
    </row>
    <row r="120" spans="1:14" s="227" customFormat="1" x14ac:dyDescent="0.25">
      <c r="A120" s="213">
        <v>97</v>
      </c>
      <c r="B120" s="49" t="s">
        <v>598</v>
      </c>
      <c r="C120" s="14" t="s">
        <v>847</v>
      </c>
      <c r="D120" s="60" t="s">
        <v>764</v>
      </c>
      <c r="E120" s="10"/>
      <c r="F120" s="11">
        <v>98428.97</v>
      </c>
      <c r="G120" s="11">
        <v>2992.24</v>
      </c>
      <c r="H120" s="11">
        <v>2824.91</v>
      </c>
      <c r="I120" s="11">
        <f t="shared" ref="I120" si="106">F120-G120-H120-L120</f>
        <v>92611.819999999992</v>
      </c>
      <c r="J120" s="11">
        <v>11735.89</v>
      </c>
      <c r="K120" s="11"/>
      <c r="L120" s="11"/>
      <c r="M120" s="11">
        <f t="shared" ref="M120" si="107">SUM(G120+H120+J120+K120+L120)</f>
        <v>17553.04</v>
      </c>
      <c r="N120" s="298">
        <f t="shared" ref="N120" si="108">SUM(F120-M120)</f>
        <v>80875.929999999993</v>
      </c>
    </row>
    <row r="121" spans="1:14" s="227" customFormat="1" x14ac:dyDescent="0.25">
      <c r="A121" s="213">
        <v>100</v>
      </c>
      <c r="B121" s="49" t="s">
        <v>515</v>
      </c>
      <c r="C121" s="14" t="s">
        <v>847</v>
      </c>
      <c r="D121" s="60" t="s">
        <v>770</v>
      </c>
      <c r="E121" s="28"/>
      <c r="F121" s="11">
        <v>78743.179999999993</v>
      </c>
      <c r="G121" s="11">
        <v>2393.79</v>
      </c>
      <c r="H121" s="11">
        <v>2259.9299999999998</v>
      </c>
      <c r="I121" s="11">
        <f>F121-G121-H121-L121</f>
        <v>71709.22</v>
      </c>
      <c r="J121" s="11">
        <v>6537.69</v>
      </c>
      <c r="K121" s="11"/>
      <c r="L121" s="11">
        <v>2380.2399999999998</v>
      </c>
      <c r="M121" s="11">
        <f>SUM(G121+H121+J121+K121+L121)</f>
        <v>13571.65</v>
      </c>
      <c r="N121" s="298">
        <f>SUM(F121-M121)</f>
        <v>65171.529999999992</v>
      </c>
    </row>
    <row r="122" spans="1:14" s="227" customFormat="1" x14ac:dyDescent="0.25">
      <c r="A122" s="213">
        <v>95</v>
      </c>
      <c r="B122" s="49" t="s">
        <v>599</v>
      </c>
      <c r="C122" s="14" t="s">
        <v>847</v>
      </c>
      <c r="D122" s="60" t="s">
        <v>769</v>
      </c>
      <c r="E122" s="10"/>
      <c r="F122" s="11">
        <v>72181.25</v>
      </c>
      <c r="G122" s="11">
        <v>2194.31</v>
      </c>
      <c r="H122" s="11">
        <v>2071.6</v>
      </c>
      <c r="I122" s="11">
        <f>F122-G122-H122-L122</f>
        <v>67915.34</v>
      </c>
      <c r="J122" s="11">
        <v>5778.92</v>
      </c>
      <c r="K122" s="11"/>
      <c r="L122" s="11"/>
      <c r="M122" s="11">
        <f>SUM(G122+H122+J122+K122+L122)</f>
        <v>10044.83</v>
      </c>
      <c r="N122" s="298">
        <f>SUM(F122-M122)</f>
        <v>62136.42</v>
      </c>
    </row>
    <row r="123" spans="1:14" s="227" customFormat="1" x14ac:dyDescent="0.25">
      <c r="A123" s="213">
        <v>96</v>
      </c>
      <c r="B123" s="49" t="s">
        <v>600</v>
      </c>
      <c r="C123" s="14" t="s">
        <v>846</v>
      </c>
      <c r="D123" s="60" t="s">
        <v>765</v>
      </c>
      <c r="E123" s="10"/>
      <c r="F123" s="11">
        <v>72181.25</v>
      </c>
      <c r="G123" s="11">
        <v>2194.31</v>
      </c>
      <c r="H123" s="11">
        <v>2071.6</v>
      </c>
      <c r="I123" s="11">
        <f t="shared" ref="I123" si="109">F123-G123-H123-L123</f>
        <v>67915.34</v>
      </c>
      <c r="J123" s="11">
        <v>5778.92</v>
      </c>
      <c r="K123" s="11"/>
      <c r="L123" s="11"/>
      <c r="M123" s="11">
        <f t="shared" ref="M123:M126" si="110">SUM(G123+H123+J123+K123+L123)</f>
        <v>10044.83</v>
      </c>
      <c r="N123" s="298">
        <f t="shared" ref="N123" si="111">SUM(F123-M123)</f>
        <v>62136.42</v>
      </c>
    </row>
    <row r="124" spans="1:14" s="227" customFormat="1" x14ac:dyDescent="0.25">
      <c r="A124" s="213">
        <v>98</v>
      </c>
      <c r="B124" s="49" t="s">
        <v>516</v>
      </c>
      <c r="C124" s="14" t="s">
        <v>847</v>
      </c>
      <c r="D124" s="60" t="s">
        <v>765</v>
      </c>
      <c r="E124" s="10"/>
      <c r="F124" s="11">
        <v>72181.25</v>
      </c>
      <c r="G124" s="11">
        <v>2194.31</v>
      </c>
      <c r="H124" s="11">
        <v>2071.6</v>
      </c>
      <c r="I124" s="11">
        <f>F124-G124-H124-L124</f>
        <v>67915.34</v>
      </c>
      <c r="J124" s="11">
        <v>5778.92</v>
      </c>
      <c r="K124" s="218">
        <v>2128.6799999999998</v>
      </c>
      <c r="L124" s="11"/>
      <c r="M124" s="11">
        <f>SUM(G124+H124+J124+K124+L124)</f>
        <v>12173.51</v>
      </c>
      <c r="N124" s="298">
        <f>SUM(F124-M124)</f>
        <v>60007.74</v>
      </c>
    </row>
    <row r="125" spans="1:14" s="227" customFormat="1" x14ac:dyDescent="0.25">
      <c r="A125" s="213">
        <v>99</v>
      </c>
      <c r="B125" s="49" t="s">
        <v>601</v>
      </c>
      <c r="C125" s="14" t="s">
        <v>847</v>
      </c>
      <c r="D125" s="60" t="s">
        <v>770</v>
      </c>
      <c r="E125" s="10"/>
      <c r="F125" s="11">
        <v>72181.25</v>
      </c>
      <c r="G125" s="11">
        <v>2194.31</v>
      </c>
      <c r="H125" s="11">
        <v>2071.6</v>
      </c>
      <c r="I125" s="11">
        <f t="shared" ref="I125:I137" si="112">F125-G125-H125-L125</f>
        <v>66725.22</v>
      </c>
      <c r="J125" s="11">
        <v>5540.89</v>
      </c>
      <c r="K125" s="11"/>
      <c r="L125" s="11">
        <v>1190.1199999999999</v>
      </c>
      <c r="M125" s="11">
        <f t="shared" si="110"/>
        <v>10996.919999999998</v>
      </c>
      <c r="N125" s="298">
        <f t="shared" ref="N125:N131" si="113">SUM(F125-M125)</f>
        <v>61184.33</v>
      </c>
    </row>
    <row r="126" spans="1:14" s="227" customFormat="1" x14ac:dyDescent="0.25">
      <c r="A126" s="213">
        <v>101</v>
      </c>
      <c r="B126" s="36" t="s">
        <v>602</v>
      </c>
      <c r="C126" s="37" t="s">
        <v>847</v>
      </c>
      <c r="D126" s="37" t="s">
        <v>765</v>
      </c>
      <c r="E126" s="10"/>
      <c r="F126" s="11">
        <v>72181.25</v>
      </c>
      <c r="G126" s="11">
        <v>2194.31</v>
      </c>
      <c r="H126" s="11">
        <v>2071.6</v>
      </c>
      <c r="I126" s="11">
        <f t="shared" si="112"/>
        <v>66725.22</v>
      </c>
      <c r="J126" s="11">
        <v>5540.89</v>
      </c>
      <c r="K126" s="11"/>
      <c r="L126" s="11">
        <v>1190.1199999999999</v>
      </c>
      <c r="M126" s="11">
        <f t="shared" si="110"/>
        <v>10996.919999999998</v>
      </c>
      <c r="N126" s="298">
        <f t="shared" si="113"/>
        <v>61184.33</v>
      </c>
    </row>
    <row r="127" spans="1:14" s="227" customFormat="1" x14ac:dyDescent="0.25">
      <c r="A127" s="213">
        <v>102</v>
      </c>
      <c r="B127" s="54" t="s">
        <v>603</v>
      </c>
      <c r="C127" s="10" t="s">
        <v>847</v>
      </c>
      <c r="D127" s="30" t="s">
        <v>765</v>
      </c>
      <c r="E127" s="10"/>
      <c r="F127" s="11">
        <v>72181.25</v>
      </c>
      <c r="G127" s="11">
        <v>2194.31</v>
      </c>
      <c r="H127" s="11">
        <v>2071.6</v>
      </c>
      <c r="I127" s="11">
        <f t="shared" si="112"/>
        <v>67915.34</v>
      </c>
      <c r="J127" s="11">
        <v>5778.92</v>
      </c>
      <c r="K127" s="217">
        <v>1425.7399999999998</v>
      </c>
      <c r="L127" s="11"/>
      <c r="M127" s="11">
        <f>SUM(G127+H127+J127+K127+L127)</f>
        <v>11470.57</v>
      </c>
      <c r="N127" s="298">
        <f t="shared" si="113"/>
        <v>60710.68</v>
      </c>
    </row>
    <row r="128" spans="1:14" s="227" customFormat="1" x14ac:dyDescent="0.25">
      <c r="A128" s="213">
        <v>103</v>
      </c>
      <c r="B128" s="54" t="s">
        <v>604</v>
      </c>
      <c r="C128" s="10" t="s">
        <v>846</v>
      </c>
      <c r="D128" s="30" t="s">
        <v>765</v>
      </c>
      <c r="E128" s="10"/>
      <c r="F128" s="11">
        <v>72181.25</v>
      </c>
      <c r="G128" s="11">
        <v>2194.31</v>
      </c>
      <c r="H128" s="11">
        <v>2071.6</v>
      </c>
      <c r="I128" s="11">
        <f t="shared" si="112"/>
        <v>67915.34</v>
      </c>
      <c r="J128" s="11">
        <v>5778.92</v>
      </c>
      <c r="K128" s="11"/>
      <c r="L128" s="11"/>
      <c r="M128" s="11">
        <f t="shared" ref="M128:M131" si="114">SUM(G128+H128+J128+K128+L128)</f>
        <v>10044.83</v>
      </c>
      <c r="N128" s="298">
        <f t="shared" si="113"/>
        <v>62136.42</v>
      </c>
    </row>
    <row r="129" spans="1:14" s="227" customFormat="1" x14ac:dyDescent="0.25">
      <c r="A129" s="213">
        <v>104</v>
      </c>
      <c r="B129" s="54" t="s">
        <v>605</v>
      </c>
      <c r="C129" s="10" t="s">
        <v>846</v>
      </c>
      <c r="D129" s="30" t="s">
        <v>765</v>
      </c>
      <c r="E129" s="10"/>
      <c r="F129" s="11">
        <v>72181.25</v>
      </c>
      <c r="G129" s="11">
        <v>2194.31</v>
      </c>
      <c r="H129" s="11">
        <v>2071.6</v>
      </c>
      <c r="I129" s="11">
        <f t="shared" si="112"/>
        <v>67915.34</v>
      </c>
      <c r="J129" s="11">
        <v>5778.92</v>
      </c>
      <c r="K129" s="11"/>
      <c r="L129" s="11"/>
      <c r="M129" s="11">
        <f t="shared" si="114"/>
        <v>10044.83</v>
      </c>
      <c r="N129" s="298">
        <f t="shared" si="113"/>
        <v>62136.42</v>
      </c>
    </row>
    <row r="130" spans="1:14" s="227" customFormat="1" x14ac:dyDescent="0.25">
      <c r="A130" s="213">
        <v>105</v>
      </c>
      <c r="B130" s="54" t="s">
        <v>606</v>
      </c>
      <c r="C130" s="10" t="s">
        <v>847</v>
      </c>
      <c r="D130" s="30" t="s">
        <v>766</v>
      </c>
      <c r="E130" s="10"/>
      <c r="F130" s="11">
        <v>72181.25</v>
      </c>
      <c r="G130" s="11">
        <v>2194.31</v>
      </c>
      <c r="H130" s="11">
        <v>2071.6</v>
      </c>
      <c r="I130" s="11">
        <f t="shared" si="112"/>
        <v>67915.34</v>
      </c>
      <c r="J130" s="11">
        <v>5778.92</v>
      </c>
      <c r="K130" s="11"/>
      <c r="L130" s="11"/>
      <c r="M130" s="11">
        <f t="shared" si="114"/>
        <v>10044.83</v>
      </c>
      <c r="N130" s="298">
        <f t="shared" si="113"/>
        <v>62136.42</v>
      </c>
    </row>
    <row r="131" spans="1:14" s="227" customFormat="1" x14ac:dyDescent="0.25">
      <c r="A131" s="213">
        <v>106</v>
      </c>
      <c r="B131" s="54" t="s">
        <v>607</v>
      </c>
      <c r="C131" s="10" t="s">
        <v>846</v>
      </c>
      <c r="D131" s="30" t="s">
        <v>766</v>
      </c>
      <c r="E131" s="10"/>
      <c r="F131" s="11">
        <v>72181.25</v>
      </c>
      <c r="G131" s="11">
        <v>2194.31</v>
      </c>
      <c r="H131" s="11">
        <v>2071.6</v>
      </c>
      <c r="I131" s="11">
        <f t="shared" si="112"/>
        <v>67915.34</v>
      </c>
      <c r="J131" s="11">
        <v>5778.92</v>
      </c>
      <c r="K131" s="11"/>
      <c r="L131" s="11"/>
      <c r="M131" s="11">
        <f t="shared" si="114"/>
        <v>10044.83</v>
      </c>
      <c r="N131" s="298">
        <f t="shared" si="113"/>
        <v>62136.42</v>
      </c>
    </row>
    <row r="132" spans="1:14" s="227" customFormat="1" x14ac:dyDescent="0.25">
      <c r="A132" s="213">
        <v>107</v>
      </c>
      <c r="B132" s="54" t="s">
        <v>162</v>
      </c>
      <c r="C132" s="10" t="s">
        <v>847</v>
      </c>
      <c r="D132" s="30" t="s">
        <v>770</v>
      </c>
      <c r="E132" s="10"/>
      <c r="F132" s="11">
        <v>72181.25</v>
      </c>
      <c r="G132" s="11">
        <v>2194.31</v>
      </c>
      <c r="H132" s="11">
        <v>2071.6</v>
      </c>
      <c r="I132" s="11">
        <f t="shared" si="112"/>
        <v>67915.34</v>
      </c>
      <c r="J132" s="11">
        <v>5778.92</v>
      </c>
      <c r="K132" s="218">
        <v>709.56</v>
      </c>
      <c r="L132" s="11"/>
      <c r="M132" s="11">
        <f>SUM(G132+H132+J132+K132+L132)</f>
        <v>10754.39</v>
      </c>
      <c r="N132" s="298">
        <f>SUM(F132-M132)</f>
        <v>61426.86</v>
      </c>
    </row>
    <row r="133" spans="1:14" s="227" customFormat="1" ht="15" customHeight="1" x14ac:dyDescent="0.25">
      <c r="A133" s="213">
        <v>108</v>
      </c>
      <c r="B133" s="54" t="s">
        <v>608</v>
      </c>
      <c r="C133" s="10" t="s">
        <v>847</v>
      </c>
      <c r="D133" s="30" t="s">
        <v>766</v>
      </c>
      <c r="E133" s="10"/>
      <c r="F133" s="11">
        <v>72181.25</v>
      </c>
      <c r="G133" s="11">
        <v>2194.31</v>
      </c>
      <c r="H133" s="11">
        <v>2071.6</v>
      </c>
      <c r="I133" s="11">
        <f t="shared" si="112"/>
        <v>67915.34</v>
      </c>
      <c r="J133" s="11">
        <v>5778.92</v>
      </c>
      <c r="K133" s="218">
        <v>2128.6799999999998</v>
      </c>
      <c r="L133" s="11"/>
      <c r="M133" s="11">
        <f>SUM(G133+H133+J133+K133+L133)</f>
        <v>12173.51</v>
      </c>
      <c r="N133" s="298">
        <f>SUM(F133-M133)</f>
        <v>60007.74</v>
      </c>
    </row>
    <row r="134" spans="1:14" s="227" customFormat="1" x14ac:dyDescent="0.25">
      <c r="A134" s="213">
        <v>109</v>
      </c>
      <c r="B134" s="54" t="s">
        <v>609</v>
      </c>
      <c r="C134" s="10" t="s">
        <v>847</v>
      </c>
      <c r="D134" s="30" t="s">
        <v>765</v>
      </c>
      <c r="E134" s="10"/>
      <c r="F134" s="11">
        <v>72181.25</v>
      </c>
      <c r="G134" s="11">
        <v>2194.31</v>
      </c>
      <c r="H134" s="11">
        <v>2071.6</v>
      </c>
      <c r="I134" s="11">
        <f t="shared" si="112"/>
        <v>66725.22</v>
      </c>
      <c r="J134" s="11">
        <v>5540.89</v>
      </c>
      <c r="K134" s="11"/>
      <c r="L134" s="11">
        <v>1190.1199999999999</v>
      </c>
      <c r="M134" s="11">
        <f t="shared" ref="M134" si="115">SUM(G134+H134+J134+K134+L134)</f>
        <v>10996.919999999998</v>
      </c>
      <c r="N134" s="298">
        <f t="shared" ref="N134" si="116">SUM(F134-M134)</f>
        <v>61184.33</v>
      </c>
    </row>
    <row r="135" spans="1:14" s="227" customFormat="1" x14ac:dyDescent="0.25">
      <c r="A135" s="213">
        <v>110</v>
      </c>
      <c r="B135" s="54" t="s">
        <v>166</v>
      </c>
      <c r="C135" s="10" t="s">
        <v>847</v>
      </c>
      <c r="D135" s="30" t="s">
        <v>770</v>
      </c>
      <c r="E135" s="10"/>
      <c r="F135" s="11">
        <v>72181.25</v>
      </c>
      <c r="G135" s="11">
        <v>2194.31</v>
      </c>
      <c r="H135" s="11">
        <v>2071.6</v>
      </c>
      <c r="I135" s="11">
        <f t="shared" si="112"/>
        <v>67915.34</v>
      </c>
      <c r="J135" s="11">
        <v>5778.92</v>
      </c>
      <c r="K135" s="218">
        <v>2141.92</v>
      </c>
      <c r="L135" s="11"/>
      <c r="M135" s="11">
        <f>SUM(G135+H135+J135+K135+L135)</f>
        <v>12186.75</v>
      </c>
      <c r="N135" s="298">
        <f>SUM(F135-M135)</f>
        <v>59994.5</v>
      </c>
    </row>
    <row r="136" spans="1:14" s="227" customFormat="1" x14ac:dyDescent="0.25">
      <c r="A136" s="213">
        <v>111</v>
      </c>
      <c r="B136" s="54" t="s">
        <v>610</v>
      </c>
      <c r="C136" s="10" t="s">
        <v>846</v>
      </c>
      <c r="D136" s="30" t="s">
        <v>770</v>
      </c>
      <c r="E136" s="10"/>
      <c r="F136" s="11">
        <v>72181.25</v>
      </c>
      <c r="G136" s="11">
        <v>2194.31</v>
      </c>
      <c r="H136" s="11">
        <v>2071.6</v>
      </c>
      <c r="I136" s="11">
        <f t="shared" si="112"/>
        <v>67915.34</v>
      </c>
      <c r="J136" s="11">
        <v>5778.92</v>
      </c>
      <c r="K136" s="11"/>
      <c r="L136" s="11"/>
      <c r="M136" s="11">
        <f t="shared" ref="M136" si="117">SUM(G136+H136+J136+K136+L136)</f>
        <v>10044.83</v>
      </c>
      <c r="N136" s="298">
        <f t="shared" ref="N136:N137" si="118">SUM(F136-M136)</f>
        <v>62136.42</v>
      </c>
    </row>
    <row r="137" spans="1:14" s="227" customFormat="1" x14ac:dyDescent="0.25">
      <c r="A137" s="213">
        <v>113</v>
      </c>
      <c r="B137" s="54" t="s">
        <v>611</v>
      </c>
      <c r="C137" s="10" t="s">
        <v>847</v>
      </c>
      <c r="D137" s="30" t="s">
        <v>766</v>
      </c>
      <c r="E137" s="10"/>
      <c r="F137" s="11">
        <v>72181.25</v>
      </c>
      <c r="G137" s="11">
        <v>2194.31</v>
      </c>
      <c r="H137" s="11">
        <v>2071.6</v>
      </c>
      <c r="I137" s="11">
        <f t="shared" si="112"/>
        <v>67915.34</v>
      </c>
      <c r="J137" s="11">
        <v>5778.92</v>
      </c>
      <c r="K137" s="217">
        <v>2864.72</v>
      </c>
      <c r="L137" s="11"/>
      <c r="M137" s="11">
        <f>SUM(G137+H137+J137+K137+L137)</f>
        <v>12909.55</v>
      </c>
      <c r="N137" s="298">
        <f t="shared" si="118"/>
        <v>59271.7</v>
      </c>
    </row>
    <row r="138" spans="1:14" s="227" customFormat="1" x14ac:dyDescent="0.25">
      <c r="A138" s="213">
        <v>114</v>
      </c>
      <c r="B138" s="54" t="s">
        <v>170</v>
      </c>
      <c r="C138" s="10" t="s">
        <v>847</v>
      </c>
      <c r="D138" s="30" t="s">
        <v>770</v>
      </c>
      <c r="E138" s="10"/>
      <c r="F138" s="11">
        <v>72181.25</v>
      </c>
      <c r="G138" s="11">
        <v>2194.31</v>
      </c>
      <c r="H138" s="11">
        <v>2071.6</v>
      </c>
      <c r="I138" s="11">
        <f>F138-G138-H138-L138</f>
        <v>67915.34</v>
      </c>
      <c r="J138" s="11">
        <v>5778.92</v>
      </c>
      <c r="K138" s="11"/>
      <c r="L138" s="11"/>
      <c r="M138" s="11">
        <f>SUM(G138+H138+J138+K138+L138)</f>
        <v>10044.83</v>
      </c>
      <c r="N138" s="298">
        <f>SUM(F138-M138)</f>
        <v>62136.42</v>
      </c>
    </row>
    <row r="139" spans="1:14" s="227" customFormat="1" x14ac:dyDescent="0.25">
      <c r="A139" s="213">
        <v>115</v>
      </c>
      <c r="B139" s="54" t="s">
        <v>612</v>
      </c>
      <c r="C139" s="10" t="s">
        <v>846</v>
      </c>
      <c r="D139" s="30" t="s">
        <v>770</v>
      </c>
      <c r="E139" s="10"/>
      <c r="F139" s="11">
        <v>72181.25</v>
      </c>
      <c r="G139" s="11">
        <v>2194.31</v>
      </c>
      <c r="H139" s="11">
        <v>2071.6</v>
      </c>
      <c r="I139" s="11">
        <f t="shared" ref="I139:I144" si="119">F139-G139-H139-L139</f>
        <v>67915.34</v>
      </c>
      <c r="J139" s="11">
        <v>5778.92</v>
      </c>
      <c r="K139" s="11"/>
      <c r="L139" s="11"/>
      <c r="M139" s="11">
        <f t="shared" ref="M139:M140" si="120">SUM(G139+H139+J139+K139+L139)</f>
        <v>10044.83</v>
      </c>
      <c r="N139" s="298">
        <f t="shared" ref="N139:N144" si="121">SUM(F139-M139)</f>
        <v>62136.42</v>
      </c>
    </row>
    <row r="140" spans="1:14" s="227" customFormat="1" x14ac:dyDescent="0.25">
      <c r="A140" s="213">
        <v>116</v>
      </c>
      <c r="B140" s="54" t="s">
        <v>613</v>
      </c>
      <c r="C140" s="10" t="s">
        <v>846</v>
      </c>
      <c r="D140" s="30" t="s">
        <v>770</v>
      </c>
      <c r="E140" s="10"/>
      <c r="F140" s="11">
        <v>72181.25</v>
      </c>
      <c r="G140" s="11">
        <v>2194.31</v>
      </c>
      <c r="H140" s="11">
        <v>2071.6</v>
      </c>
      <c r="I140" s="11">
        <f t="shared" si="119"/>
        <v>67915.34</v>
      </c>
      <c r="J140" s="11">
        <v>5778.92</v>
      </c>
      <c r="K140" s="218">
        <v>709.56</v>
      </c>
      <c r="L140" s="11"/>
      <c r="M140" s="11">
        <f t="shared" si="120"/>
        <v>10754.39</v>
      </c>
      <c r="N140" s="298">
        <f t="shared" si="121"/>
        <v>61426.86</v>
      </c>
    </row>
    <row r="141" spans="1:14" s="227" customFormat="1" x14ac:dyDescent="0.25">
      <c r="A141" s="213">
        <v>117</v>
      </c>
      <c r="B141" s="54" t="s">
        <v>614</v>
      </c>
      <c r="C141" s="10" t="s">
        <v>847</v>
      </c>
      <c r="D141" s="30" t="s">
        <v>765</v>
      </c>
      <c r="E141" s="10"/>
      <c r="F141" s="11">
        <v>72181.25</v>
      </c>
      <c r="G141" s="11">
        <v>2194.31</v>
      </c>
      <c r="H141" s="11">
        <v>2071.6</v>
      </c>
      <c r="I141" s="11">
        <f t="shared" si="119"/>
        <v>67915.34</v>
      </c>
      <c r="J141" s="11">
        <v>5778.92</v>
      </c>
      <c r="K141" s="217">
        <v>1425.7399999999998</v>
      </c>
      <c r="L141" s="11"/>
      <c r="M141" s="11">
        <f>SUM(G141+H141+J141+K141+L141)</f>
        <v>11470.57</v>
      </c>
      <c r="N141" s="298">
        <f t="shared" si="121"/>
        <v>60710.68</v>
      </c>
    </row>
    <row r="142" spans="1:14" s="227" customFormat="1" x14ac:dyDescent="0.25">
      <c r="A142" s="213">
        <v>118</v>
      </c>
      <c r="B142" s="49" t="s">
        <v>615</v>
      </c>
      <c r="C142" s="14" t="s">
        <v>847</v>
      </c>
      <c r="D142" s="60" t="s">
        <v>770</v>
      </c>
      <c r="E142" s="10"/>
      <c r="F142" s="11">
        <v>72181.25</v>
      </c>
      <c r="G142" s="11">
        <v>2194.31</v>
      </c>
      <c r="H142" s="11">
        <v>2071.6</v>
      </c>
      <c r="I142" s="11">
        <f t="shared" si="119"/>
        <v>67915.34</v>
      </c>
      <c r="J142" s="11">
        <v>5778.92</v>
      </c>
      <c r="K142" s="11"/>
      <c r="L142" s="11"/>
      <c r="M142" s="11">
        <f t="shared" ref="M142:M144" si="122">SUM(G142+H142+J142+K142+L142)</f>
        <v>10044.83</v>
      </c>
      <c r="N142" s="298">
        <f t="shared" si="121"/>
        <v>62136.42</v>
      </c>
    </row>
    <row r="143" spans="1:14" s="227" customFormat="1" x14ac:dyDescent="0.25">
      <c r="A143" s="213">
        <v>119</v>
      </c>
      <c r="B143" s="49" t="s">
        <v>616</v>
      </c>
      <c r="C143" s="14" t="s">
        <v>846</v>
      </c>
      <c r="D143" s="60" t="s">
        <v>770</v>
      </c>
      <c r="E143" s="10"/>
      <c r="F143" s="11">
        <v>72181.25</v>
      </c>
      <c r="G143" s="11">
        <v>2194.31</v>
      </c>
      <c r="H143" s="11">
        <v>2071.6</v>
      </c>
      <c r="I143" s="11">
        <f t="shared" si="119"/>
        <v>67915.34</v>
      </c>
      <c r="J143" s="11">
        <v>5778.92</v>
      </c>
      <c r="K143" s="11"/>
      <c r="L143" s="11"/>
      <c r="M143" s="11">
        <f t="shared" si="122"/>
        <v>10044.83</v>
      </c>
      <c r="N143" s="298">
        <f t="shared" si="121"/>
        <v>62136.42</v>
      </c>
    </row>
    <row r="144" spans="1:14" s="227" customFormat="1" x14ac:dyDescent="0.25">
      <c r="A144" s="213">
        <v>120</v>
      </c>
      <c r="B144" s="49" t="s">
        <v>177</v>
      </c>
      <c r="C144" s="14" t="s">
        <v>847</v>
      </c>
      <c r="D144" s="60" t="s">
        <v>770</v>
      </c>
      <c r="E144" s="10"/>
      <c r="F144" s="11">
        <v>72181.25</v>
      </c>
      <c r="G144" s="11">
        <v>2194.31</v>
      </c>
      <c r="H144" s="11">
        <v>2071.6</v>
      </c>
      <c r="I144" s="11">
        <f t="shared" si="119"/>
        <v>67915.34</v>
      </c>
      <c r="J144" s="11">
        <v>5778.92</v>
      </c>
      <c r="K144" s="11"/>
      <c r="L144" s="11"/>
      <c r="M144" s="11">
        <f t="shared" si="122"/>
        <v>10044.83</v>
      </c>
      <c r="N144" s="298">
        <f t="shared" si="121"/>
        <v>62136.42</v>
      </c>
    </row>
    <row r="145" spans="1:14" s="227" customFormat="1" x14ac:dyDescent="0.25">
      <c r="A145" s="213">
        <v>121</v>
      </c>
      <c r="B145" s="49" t="s">
        <v>617</v>
      </c>
      <c r="C145" s="14" t="s">
        <v>847</v>
      </c>
      <c r="D145" s="60" t="s">
        <v>770</v>
      </c>
      <c r="E145" s="10"/>
      <c r="F145" s="11">
        <v>72181.25</v>
      </c>
      <c r="G145" s="11">
        <v>2194.31</v>
      </c>
      <c r="H145" s="11">
        <v>2071.6</v>
      </c>
      <c r="I145" s="11">
        <f>F145-G145-H145-L145</f>
        <v>66725.22</v>
      </c>
      <c r="J145" s="11">
        <v>5540.89</v>
      </c>
      <c r="K145" s="219">
        <v>1419.1200000000001</v>
      </c>
      <c r="L145" s="11">
        <v>1190.1199999999999</v>
      </c>
      <c r="M145" s="11">
        <f>SUM(G145+H145+J145+K145+L145)</f>
        <v>12416.04</v>
      </c>
      <c r="N145" s="298">
        <f>SUM(F145-M145)</f>
        <v>59765.21</v>
      </c>
    </row>
    <row r="146" spans="1:14" s="227" customFormat="1" x14ac:dyDescent="0.25">
      <c r="A146" s="213">
        <v>122</v>
      </c>
      <c r="B146" s="49" t="s">
        <v>472</v>
      </c>
      <c r="C146" s="14" t="s">
        <v>847</v>
      </c>
      <c r="D146" s="60" t="s">
        <v>765</v>
      </c>
      <c r="E146" s="10"/>
      <c r="F146" s="11">
        <v>72181.25</v>
      </c>
      <c r="G146" s="11">
        <v>2194.31</v>
      </c>
      <c r="H146" s="11">
        <v>2071.6</v>
      </c>
      <c r="I146" s="11">
        <f t="shared" ref="I146:I149" si="123">F146-G146-H146-L146</f>
        <v>67915.34</v>
      </c>
      <c r="J146" s="11">
        <v>5778.92</v>
      </c>
      <c r="K146" s="11"/>
      <c r="L146" s="11"/>
      <c r="M146" s="11">
        <f t="shared" ref="M146:M149" si="124">SUM(G146+H146+J146+K146+L146)</f>
        <v>10044.83</v>
      </c>
      <c r="N146" s="298">
        <f t="shared" ref="N146:N149" si="125">SUM(F146-M146)</f>
        <v>62136.42</v>
      </c>
    </row>
    <row r="147" spans="1:14" s="227" customFormat="1" x14ac:dyDescent="0.25">
      <c r="A147" s="213">
        <v>123</v>
      </c>
      <c r="B147" s="49" t="s">
        <v>618</v>
      </c>
      <c r="C147" s="14" t="s">
        <v>847</v>
      </c>
      <c r="D147" s="60" t="s">
        <v>765</v>
      </c>
      <c r="E147" s="10"/>
      <c r="F147" s="11">
        <v>72181.25</v>
      </c>
      <c r="G147" s="11">
        <v>2194.31</v>
      </c>
      <c r="H147" s="11">
        <v>2071.6</v>
      </c>
      <c r="I147" s="11">
        <f t="shared" si="123"/>
        <v>67915.34</v>
      </c>
      <c r="J147" s="11">
        <v>5778.92</v>
      </c>
      <c r="K147" s="11"/>
      <c r="L147" s="11"/>
      <c r="M147" s="11">
        <f t="shared" si="124"/>
        <v>10044.83</v>
      </c>
      <c r="N147" s="298">
        <f t="shared" si="125"/>
        <v>62136.42</v>
      </c>
    </row>
    <row r="148" spans="1:14" s="227" customFormat="1" x14ac:dyDescent="0.25">
      <c r="A148" s="213">
        <v>124</v>
      </c>
      <c r="B148" s="49" t="s">
        <v>619</v>
      </c>
      <c r="C148" s="14" t="s">
        <v>847</v>
      </c>
      <c r="D148" s="60" t="s">
        <v>770</v>
      </c>
      <c r="E148" s="10"/>
      <c r="F148" s="11">
        <v>72181.25</v>
      </c>
      <c r="G148" s="11">
        <v>2194.31</v>
      </c>
      <c r="H148" s="11">
        <v>2071.6</v>
      </c>
      <c r="I148" s="11">
        <f t="shared" si="123"/>
        <v>67915.34</v>
      </c>
      <c r="J148" s="11">
        <v>5778.92</v>
      </c>
      <c r="K148" s="11"/>
      <c r="L148" s="11"/>
      <c r="M148" s="11">
        <f t="shared" si="124"/>
        <v>10044.83</v>
      </c>
      <c r="N148" s="298">
        <f t="shared" si="125"/>
        <v>62136.42</v>
      </c>
    </row>
    <row r="149" spans="1:14" s="227" customFormat="1" x14ac:dyDescent="0.25">
      <c r="A149" s="213">
        <v>125</v>
      </c>
      <c r="B149" s="36" t="s">
        <v>620</v>
      </c>
      <c r="C149" s="37" t="s">
        <v>847</v>
      </c>
      <c r="D149" s="37" t="s">
        <v>765</v>
      </c>
      <c r="E149" s="10"/>
      <c r="F149" s="11">
        <v>72181.25</v>
      </c>
      <c r="G149" s="11">
        <v>2194.31</v>
      </c>
      <c r="H149" s="11">
        <v>2071.6</v>
      </c>
      <c r="I149" s="11">
        <f t="shared" si="123"/>
        <v>66725.22</v>
      </c>
      <c r="J149" s="11">
        <v>5540.89</v>
      </c>
      <c r="K149" s="11"/>
      <c r="L149" s="11">
        <v>1190.1199999999999</v>
      </c>
      <c r="M149" s="11">
        <f t="shared" si="124"/>
        <v>10996.919999999998</v>
      </c>
      <c r="N149" s="298">
        <f t="shared" si="125"/>
        <v>61184.33</v>
      </c>
    </row>
    <row r="150" spans="1:14" s="227" customFormat="1" x14ac:dyDescent="0.25">
      <c r="A150" s="213">
        <v>126</v>
      </c>
      <c r="B150" s="36" t="s">
        <v>621</v>
      </c>
      <c r="C150" s="37" t="s">
        <v>847</v>
      </c>
      <c r="D150" s="37" t="s">
        <v>765</v>
      </c>
      <c r="E150" s="10"/>
      <c r="F150" s="11">
        <v>72181.25</v>
      </c>
      <c r="G150" s="11">
        <v>2194.31</v>
      </c>
      <c r="H150" s="11">
        <v>2071.6</v>
      </c>
      <c r="I150" s="11">
        <f>F150-G150-H150-L150</f>
        <v>67915.34</v>
      </c>
      <c r="J150" s="11">
        <v>5778.92</v>
      </c>
      <c r="K150" s="11"/>
      <c r="L150" s="11"/>
      <c r="M150" s="11">
        <f>SUM(G150+H150+J150+K150+L150)</f>
        <v>10044.83</v>
      </c>
      <c r="N150" s="298">
        <f>SUM(F150-M150)</f>
        <v>62136.42</v>
      </c>
    </row>
    <row r="151" spans="1:14" s="227" customFormat="1" x14ac:dyDescent="0.25">
      <c r="A151" s="213">
        <v>127</v>
      </c>
      <c r="B151" s="49" t="s">
        <v>622</v>
      </c>
      <c r="C151" s="14" t="s">
        <v>847</v>
      </c>
      <c r="D151" s="60" t="s">
        <v>186</v>
      </c>
      <c r="E151" s="34"/>
      <c r="F151" s="11">
        <v>72181.25</v>
      </c>
      <c r="G151" s="11">
        <v>2194.31</v>
      </c>
      <c r="H151" s="11">
        <v>2071.6</v>
      </c>
      <c r="I151" s="11">
        <f>F151-G151-H151-L151</f>
        <v>67915.34</v>
      </c>
      <c r="J151" s="11">
        <v>5778.92</v>
      </c>
      <c r="K151" s="11"/>
      <c r="L151" s="11"/>
      <c r="M151" s="11">
        <f t="shared" ref="M151:M153" si="126">SUM(G151+H151+J151+K151+L151)</f>
        <v>10044.83</v>
      </c>
      <c r="N151" s="298">
        <f t="shared" ref="N151:N153" si="127">SUM(F151-M151)</f>
        <v>62136.42</v>
      </c>
    </row>
    <row r="152" spans="1:14" s="227" customFormat="1" x14ac:dyDescent="0.25">
      <c r="A152" s="213">
        <v>128</v>
      </c>
      <c r="B152" s="36" t="s">
        <v>623</v>
      </c>
      <c r="C152" s="37" t="s">
        <v>847</v>
      </c>
      <c r="D152" s="37" t="s">
        <v>770</v>
      </c>
      <c r="E152" s="10"/>
      <c r="F152" s="11">
        <v>72181.25</v>
      </c>
      <c r="G152" s="11">
        <v>2194.31</v>
      </c>
      <c r="H152" s="11">
        <v>2071.6</v>
      </c>
      <c r="I152" s="11">
        <f t="shared" ref="I152:I153" si="128">F152-G152-H152-L152</f>
        <v>67915.34</v>
      </c>
      <c r="J152" s="11">
        <v>5778.92</v>
      </c>
      <c r="K152" s="11"/>
      <c r="L152" s="11"/>
      <c r="M152" s="11">
        <f t="shared" si="126"/>
        <v>10044.83</v>
      </c>
      <c r="N152" s="298">
        <f t="shared" si="127"/>
        <v>62136.42</v>
      </c>
    </row>
    <row r="153" spans="1:14" s="227" customFormat="1" x14ac:dyDescent="0.25">
      <c r="A153" s="213">
        <v>129</v>
      </c>
      <c r="B153" s="36" t="s">
        <v>624</v>
      </c>
      <c r="C153" s="37" t="s">
        <v>847</v>
      </c>
      <c r="D153" s="37" t="s">
        <v>765</v>
      </c>
      <c r="E153" s="10"/>
      <c r="F153" s="11">
        <v>72181.25</v>
      </c>
      <c r="G153" s="11">
        <v>2194.31</v>
      </c>
      <c r="H153" s="11">
        <v>2071.6</v>
      </c>
      <c r="I153" s="11">
        <f t="shared" si="128"/>
        <v>67915.34</v>
      </c>
      <c r="J153" s="11">
        <v>5778.92</v>
      </c>
      <c r="K153" s="11"/>
      <c r="L153" s="11"/>
      <c r="M153" s="11">
        <f t="shared" si="126"/>
        <v>10044.83</v>
      </c>
      <c r="N153" s="298">
        <f t="shared" si="127"/>
        <v>62136.42</v>
      </c>
    </row>
    <row r="154" spans="1:14" s="227" customFormat="1" x14ac:dyDescent="0.25">
      <c r="A154" s="213">
        <v>130</v>
      </c>
      <c r="B154" s="36" t="s">
        <v>625</v>
      </c>
      <c r="C154" s="37" t="s">
        <v>847</v>
      </c>
      <c r="D154" s="37" t="s">
        <v>770</v>
      </c>
      <c r="E154" s="10"/>
      <c r="F154" s="11">
        <v>72181.25</v>
      </c>
      <c r="G154" s="11">
        <v>2194.31</v>
      </c>
      <c r="H154" s="11">
        <v>2071.6</v>
      </c>
      <c r="I154" s="11">
        <f>F154-G154-H154-L154</f>
        <v>67915.34</v>
      </c>
      <c r="J154" s="11">
        <v>5778.92</v>
      </c>
      <c r="K154" s="11"/>
      <c r="L154" s="11"/>
      <c r="M154" s="11">
        <f>SUM(G154+H154+J154+K154+L154)</f>
        <v>10044.83</v>
      </c>
      <c r="N154" s="298">
        <f>SUM(F154-M154)</f>
        <v>62136.42</v>
      </c>
    </row>
    <row r="155" spans="1:14" s="227" customFormat="1" x14ac:dyDescent="0.25">
      <c r="A155" s="213">
        <v>131</v>
      </c>
      <c r="B155" s="36" t="s">
        <v>626</v>
      </c>
      <c r="C155" s="37" t="s">
        <v>847</v>
      </c>
      <c r="D155" s="37" t="s">
        <v>767</v>
      </c>
      <c r="E155" s="10"/>
      <c r="F155" s="11">
        <v>72181.25</v>
      </c>
      <c r="G155" s="11">
        <v>2194.31</v>
      </c>
      <c r="H155" s="11">
        <v>2071.6</v>
      </c>
      <c r="I155" s="11">
        <f t="shared" ref="I155" si="129">F155-G155-H155-L155</f>
        <v>67915.34</v>
      </c>
      <c r="J155" s="11">
        <v>5778.92</v>
      </c>
      <c r="K155" s="219">
        <v>1419.1200000000001</v>
      </c>
      <c r="L155" s="11"/>
      <c r="M155" s="11">
        <f>SUM(G155+H155+J155+K155+L155)</f>
        <v>11463.95</v>
      </c>
      <c r="N155" s="298">
        <f>SUM(F155-M155)</f>
        <v>60717.3</v>
      </c>
    </row>
    <row r="156" spans="1:14" s="227" customFormat="1" x14ac:dyDescent="0.25">
      <c r="A156" s="213">
        <v>132</v>
      </c>
      <c r="B156" s="36" t="s">
        <v>542</v>
      </c>
      <c r="C156" s="37" t="s">
        <v>846</v>
      </c>
      <c r="D156" s="37" t="s">
        <v>767</v>
      </c>
      <c r="E156" s="10"/>
      <c r="F156" s="11">
        <v>72181.25</v>
      </c>
      <c r="G156" s="11">
        <v>2194.31</v>
      </c>
      <c r="H156" s="11">
        <v>2071.6</v>
      </c>
      <c r="I156" s="11">
        <f t="shared" ref="I156:I164" si="130">F156-G156-H156-L156</f>
        <v>67915.34</v>
      </c>
      <c r="J156" s="11">
        <v>5778.92</v>
      </c>
      <c r="K156" s="11"/>
      <c r="L156" s="11"/>
      <c r="M156" s="11">
        <f t="shared" ref="M156" si="131">SUM(G156+H156+J156+K156+L156)</f>
        <v>10044.83</v>
      </c>
      <c r="N156" s="298">
        <f t="shared" ref="N156" si="132">SUM(F156-M156)</f>
        <v>62136.42</v>
      </c>
    </row>
    <row r="157" spans="1:14" s="227" customFormat="1" x14ac:dyDescent="0.25">
      <c r="A157" s="213">
        <v>133</v>
      </c>
      <c r="B157" s="36" t="s">
        <v>627</v>
      </c>
      <c r="C157" s="37" t="s">
        <v>847</v>
      </c>
      <c r="D157" s="37" t="s">
        <v>765</v>
      </c>
      <c r="E157" s="10"/>
      <c r="F157" s="11">
        <v>72181.25</v>
      </c>
      <c r="G157" s="11">
        <v>2194.31</v>
      </c>
      <c r="H157" s="11">
        <v>2071.6</v>
      </c>
      <c r="I157" s="11">
        <f t="shared" si="130"/>
        <v>67915.34</v>
      </c>
      <c r="J157" s="11">
        <v>5778.92</v>
      </c>
      <c r="K157" s="217">
        <v>1425.7399999999998</v>
      </c>
      <c r="L157" s="11"/>
      <c r="M157" s="11">
        <f>SUM(G157+H157+J157+K157+L157)</f>
        <v>11470.57</v>
      </c>
      <c r="N157" s="298">
        <f>SUM(F157-M157)</f>
        <v>60710.68</v>
      </c>
    </row>
    <row r="158" spans="1:14" s="227" customFormat="1" x14ac:dyDescent="0.25">
      <c r="A158" s="213">
        <v>134</v>
      </c>
      <c r="B158" s="36" t="s">
        <v>628</v>
      </c>
      <c r="C158" s="37" t="s">
        <v>847</v>
      </c>
      <c r="D158" s="37" t="s">
        <v>765</v>
      </c>
      <c r="E158" s="10"/>
      <c r="F158" s="11">
        <v>72181.25</v>
      </c>
      <c r="G158" s="11">
        <v>2194.31</v>
      </c>
      <c r="H158" s="11">
        <v>2071.6</v>
      </c>
      <c r="I158" s="11">
        <f t="shared" si="130"/>
        <v>66725.22</v>
      </c>
      <c r="J158" s="11">
        <v>5540.89</v>
      </c>
      <c r="K158" s="11"/>
      <c r="L158" s="11">
        <v>1190.1199999999999</v>
      </c>
      <c r="M158" s="11">
        <f t="shared" ref="M158" si="133">SUM(G158+H158+J158+K158+L158)</f>
        <v>10996.919999999998</v>
      </c>
      <c r="N158" s="298">
        <f t="shared" ref="N158" si="134">SUM(F158-M158)</f>
        <v>61184.33</v>
      </c>
    </row>
    <row r="159" spans="1:14" s="227" customFormat="1" x14ac:dyDescent="0.25">
      <c r="A159" s="213">
        <v>135</v>
      </c>
      <c r="B159" s="36" t="s">
        <v>629</v>
      </c>
      <c r="C159" s="37" t="s">
        <v>847</v>
      </c>
      <c r="D159" s="37" t="s">
        <v>765</v>
      </c>
      <c r="E159" s="10"/>
      <c r="F159" s="11">
        <v>72181.25</v>
      </c>
      <c r="G159" s="11">
        <v>2194.31</v>
      </c>
      <c r="H159" s="11">
        <v>2071.6</v>
      </c>
      <c r="I159" s="11">
        <f t="shared" si="130"/>
        <v>67915.34</v>
      </c>
      <c r="J159" s="11">
        <v>5778.92</v>
      </c>
      <c r="K159" s="218">
        <v>709.56</v>
      </c>
      <c r="L159" s="11"/>
      <c r="M159" s="11">
        <f>SUM(G159+H159+J159+K159+L159)</f>
        <v>10754.39</v>
      </c>
      <c r="N159" s="298">
        <f>SUM(F159-M159)</f>
        <v>61426.86</v>
      </c>
    </row>
    <row r="160" spans="1:14" s="227" customFormat="1" x14ac:dyDescent="0.25">
      <c r="A160" s="213">
        <v>136</v>
      </c>
      <c r="B160" s="36" t="s">
        <v>630</v>
      </c>
      <c r="C160" s="37" t="s">
        <v>846</v>
      </c>
      <c r="D160" s="37" t="s">
        <v>770</v>
      </c>
      <c r="E160" s="10"/>
      <c r="F160" s="11">
        <v>72181.25</v>
      </c>
      <c r="G160" s="11">
        <v>2194.31</v>
      </c>
      <c r="H160" s="11">
        <v>2071.6</v>
      </c>
      <c r="I160" s="11">
        <f t="shared" si="130"/>
        <v>67915.34</v>
      </c>
      <c r="J160" s="11">
        <v>5778.92</v>
      </c>
      <c r="K160" s="11"/>
      <c r="L160" s="11"/>
      <c r="M160" s="11">
        <f t="shared" ref="M160:M164" si="135">SUM(G160+H160+J160+K160+L160)</f>
        <v>10044.83</v>
      </c>
      <c r="N160" s="298">
        <f t="shared" ref="N160:N164" si="136">SUM(F160-M160)</f>
        <v>62136.42</v>
      </c>
    </row>
    <row r="161" spans="1:14" s="227" customFormat="1" x14ac:dyDescent="0.25">
      <c r="A161" s="213">
        <v>138</v>
      </c>
      <c r="B161" s="36" t="s">
        <v>632</v>
      </c>
      <c r="C161" s="37" t="s">
        <v>847</v>
      </c>
      <c r="D161" s="37" t="s">
        <v>770</v>
      </c>
      <c r="E161" s="10"/>
      <c r="F161" s="11">
        <v>72181.25</v>
      </c>
      <c r="G161" s="11">
        <v>2194.31</v>
      </c>
      <c r="H161" s="11">
        <v>2071.6</v>
      </c>
      <c r="I161" s="11">
        <f t="shared" si="130"/>
        <v>66725.22</v>
      </c>
      <c r="J161" s="11">
        <v>5540.89</v>
      </c>
      <c r="K161" s="11"/>
      <c r="L161" s="11">
        <v>1190.1199999999999</v>
      </c>
      <c r="M161" s="11">
        <f t="shared" si="135"/>
        <v>10996.919999999998</v>
      </c>
      <c r="N161" s="298">
        <f t="shared" si="136"/>
        <v>61184.33</v>
      </c>
    </row>
    <row r="162" spans="1:14" s="227" customFormat="1" x14ac:dyDescent="0.25">
      <c r="A162" s="213">
        <v>140</v>
      </c>
      <c r="B162" s="36" t="s">
        <v>633</v>
      </c>
      <c r="C162" s="37" t="s">
        <v>847</v>
      </c>
      <c r="D162" s="37" t="s">
        <v>770</v>
      </c>
      <c r="E162" s="10"/>
      <c r="F162" s="11">
        <v>72181.25</v>
      </c>
      <c r="G162" s="11">
        <v>2194.31</v>
      </c>
      <c r="H162" s="11">
        <v>2071.6</v>
      </c>
      <c r="I162" s="11">
        <f t="shared" si="130"/>
        <v>67915.34</v>
      </c>
      <c r="J162" s="11">
        <v>5778.92</v>
      </c>
      <c r="K162" s="11"/>
      <c r="L162" s="11"/>
      <c r="M162" s="11">
        <f t="shared" si="135"/>
        <v>10044.83</v>
      </c>
      <c r="N162" s="298">
        <f t="shared" si="136"/>
        <v>62136.42</v>
      </c>
    </row>
    <row r="163" spans="1:14" s="227" customFormat="1" x14ac:dyDescent="0.25">
      <c r="A163" s="213">
        <v>345</v>
      </c>
      <c r="B163" s="36" t="s">
        <v>824</v>
      </c>
      <c r="C163" s="37" t="s">
        <v>847</v>
      </c>
      <c r="D163" s="37" t="s">
        <v>770</v>
      </c>
      <c r="E163" s="10"/>
      <c r="F163" s="11">
        <v>72181.25</v>
      </c>
      <c r="G163" s="11">
        <v>2194.31</v>
      </c>
      <c r="H163" s="11">
        <v>2071.6</v>
      </c>
      <c r="I163" s="11">
        <f t="shared" si="130"/>
        <v>67915.34</v>
      </c>
      <c r="J163" s="11">
        <v>5778.92</v>
      </c>
      <c r="K163" s="11"/>
      <c r="L163" s="11"/>
      <c r="M163" s="11">
        <f t="shared" si="135"/>
        <v>10044.83</v>
      </c>
      <c r="N163" s="298">
        <f t="shared" si="136"/>
        <v>62136.42</v>
      </c>
    </row>
    <row r="164" spans="1:14" s="227" customFormat="1" x14ac:dyDescent="0.25">
      <c r="A164" s="213">
        <v>139</v>
      </c>
      <c r="B164" s="36" t="s">
        <v>199</v>
      </c>
      <c r="C164" s="37" t="s">
        <v>846</v>
      </c>
      <c r="D164" s="37" t="s">
        <v>201</v>
      </c>
      <c r="E164" s="30"/>
      <c r="F164" s="11">
        <v>72181.25</v>
      </c>
      <c r="G164" s="11">
        <v>2194.31</v>
      </c>
      <c r="H164" s="11">
        <v>2071.6</v>
      </c>
      <c r="I164" s="11">
        <f t="shared" si="130"/>
        <v>67915.34</v>
      </c>
      <c r="J164" s="11">
        <v>5778.92</v>
      </c>
      <c r="K164" s="11"/>
      <c r="L164" s="11"/>
      <c r="M164" s="11">
        <f t="shared" si="135"/>
        <v>10044.83</v>
      </c>
      <c r="N164" s="298">
        <f t="shared" si="136"/>
        <v>62136.42</v>
      </c>
    </row>
    <row r="165" spans="1:14" s="227" customFormat="1" x14ac:dyDescent="0.25">
      <c r="A165" s="213">
        <v>141</v>
      </c>
      <c r="B165" s="36" t="s">
        <v>634</v>
      </c>
      <c r="C165" s="37" t="s">
        <v>846</v>
      </c>
      <c r="D165" s="37" t="s">
        <v>774</v>
      </c>
      <c r="E165" s="28"/>
      <c r="F165" s="11">
        <v>59057.39</v>
      </c>
      <c r="G165" s="11">
        <v>1795.34</v>
      </c>
      <c r="H165" s="11">
        <v>1694.95</v>
      </c>
      <c r="I165" s="11">
        <f>F165-G165-H165-L165</f>
        <v>55567.100000000006</v>
      </c>
      <c r="J165" s="11">
        <v>3309.27</v>
      </c>
      <c r="K165" s="11"/>
      <c r="L165" s="11"/>
      <c r="M165" s="11">
        <f>SUM(G165+H165+J165+K165+L165)</f>
        <v>6799.5599999999995</v>
      </c>
      <c r="N165" s="298">
        <f>SUM(F165-M165)</f>
        <v>52257.83</v>
      </c>
    </row>
    <row r="166" spans="1:14" s="227" customFormat="1" x14ac:dyDescent="0.25">
      <c r="A166" s="213">
        <v>142</v>
      </c>
      <c r="B166" s="36" t="s">
        <v>635</v>
      </c>
      <c r="C166" s="37" t="s">
        <v>847</v>
      </c>
      <c r="D166" s="37" t="s">
        <v>774</v>
      </c>
      <c r="E166" s="10"/>
      <c r="F166" s="11">
        <v>59057.39</v>
      </c>
      <c r="G166" s="11">
        <v>1795.34</v>
      </c>
      <c r="H166" s="11">
        <v>1694.95</v>
      </c>
      <c r="I166" s="11">
        <f t="shared" ref="I166:I180" si="137">F166-G166-H166-L166</f>
        <v>55567.100000000006</v>
      </c>
      <c r="J166" s="11">
        <v>3309.27</v>
      </c>
      <c r="K166" s="11"/>
      <c r="L166" s="11"/>
      <c r="M166" s="11">
        <f t="shared" ref="M166:M176" si="138">SUM(G166+H166+J166+K166+L166)</f>
        <v>6799.5599999999995</v>
      </c>
      <c r="N166" s="298">
        <f t="shared" ref="N166:N180" si="139">SUM(F166-M166)</f>
        <v>52257.83</v>
      </c>
    </row>
    <row r="167" spans="1:14" s="227" customFormat="1" x14ac:dyDescent="0.25">
      <c r="A167" s="213">
        <v>152</v>
      </c>
      <c r="B167" s="49" t="s">
        <v>636</v>
      </c>
      <c r="C167" s="14" t="s">
        <v>847</v>
      </c>
      <c r="D167" s="60" t="s">
        <v>119</v>
      </c>
      <c r="E167" s="28"/>
      <c r="F167" s="11">
        <v>45933.54</v>
      </c>
      <c r="G167" s="11">
        <v>1396.38</v>
      </c>
      <c r="H167" s="11">
        <v>1318.29</v>
      </c>
      <c r="I167" s="11">
        <f t="shared" si="137"/>
        <v>43218.87</v>
      </c>
      <c r="J167" s="11">
        <v>1280.08</v>
      </c>
      <c r="K167" s="11"/>
      <c r="L167" s="11"/>
      <c r="M167" s="11">
        <f>SUM(G167+H167+J167+K167+L167)</f>
        <v>3994.75</v>
      </c>
      <c r="N167" s="298">
        <f t="shared" si="139"/>
        <v>41938.79</v>
      </c>
    </row>
    <row r="168" spans="1:14" s="227" customFormat="1" x14ac:dyDescent="0.25">
      <c r="A168" s="213">
        <v>147</v>
      </c>
      <c r="B168" s="36" t="s">
        <v>637</v>
      </c>
      <c r="C168" s="37" t="s">
        <v>847</v>
      </c>
      <c r="D168" s="37" t="s">
        <v>121</v>
      </c>
      <c r="E168" s="28"/>
      <c r="F168" s="11">
        <v>39371.599999999999</v>
      </c>
      <c r="G168" s="11">
        <v>1196.9000000000001</v>
      </c>
      <c r="H168" s="11">
        <v>1129.96</v>
      </c>
      <c r="I168" s="11">
        <f>F168-G168-H168-L168</f>
        <v>37044.74</v>
      </c>
      <c r="J168" s="11">
        <v>353.96</v>
      </c>
      <c r="K168" s="11"/>
      <c r="L168" s="11"/>
      <c r="M168" s="11">
        <f>SUM(G168+H168+J168+K168+L168)</f>
        <v>2680.82</v>
      </c>
      <c r="N168" s="298">
        <f>SUM(F168-M168)</f>
        <v>36690.78</v>
      </c>
    </row>
    <row r="169" spans="1:14" s="227" customFormat="1" x14ac:dyDescent="0.25">
      <c r="A169" s="213">
        <v>148</v>
      </c>
      <c r="B169" s="36" t="s">
        <v>638</v>
      </c>
      <c r="C169" s="37" t="s">
        <v>847</v>
      </c>
      <c r="D169" s="37" t="s">
        <v>121</v>
      </c>
      <c r="E169" s="28"/>
      <c r="F169" s="11">
        <v>39371.599999999999</v>
      </c>
      <c r="G169" s="11">
        <v>1196.9000000000001</v>
      </c>
      <c r="H169" s="11">
        <v>1129.96</v>
      </c>
      <c r="I169" s="11">
        <f>F169-G169-H169-L169</f>
        <v>37044.74</v>
      </c>
      <c r="J169" s="11">
        <v>353.96</v>
      </c>
      <c r="K169" s="11"/>
      <c r="L169" s="11"/>
      <c r="M169" s="11">
        <f>SUM(G169+H169+J169+K169+L169)</f>
        <v>2680.82</v>
      </c>
      <c r="N169" s="298">
        <f>SUM(F169-M169)</f>
        <v>36690.78</v>
      </c>
    </row>
    <row r="170" spans="1:14" s="227" customFormat="1" x14ac:dyDescent="0.25">
      <c r="A170" s="213">
        <v>143</v>
      </c>
      <c r="B170" s="36" t="s">
        <v>639</v>
      </c>
      <c r="C170" s="37" t="s">
        <v>847</v>
      </c>
      <c r="D170" s="37" t="s">
        <v>127</v>
      </c>
      <c r="E170" s="10"/>
      <c r="F170" s="11">
        <v>39371.599999999999</v>
      </c>
      <c r="G170" s="11">
        <v>1196.9000000000001</v>
      </c>
      <c r="H170" s="11">
        <v>1129.96</v>
      </c>
      <c r="I170" s="11">
        <f t="shared" si="137"/>
        <v>37044.74</v>
      </c>
      <c r="J170" s="11">
        <v>353.96</v>
      </c>
      <c r="K170" s="11"/>
      <c r="L170" s="11"/>
      <c r="M170" s="11">
        <f t="shared" si="138"/>
        <v>2680.82</v>
      </c>
      <c r="N170" s="298">
        <f t="shared" si="139"/>
        <v>36690.78</v>
      </c>
    </row>
    <row r="171" spans="1:14" s="227" customFormat="1" x14ac:dyDescent="0.25">
      <c r="A171" s="213">
        <v>146</v>
      </c>
      <c r="B171" s="36" t="s">
        <v>640</v>
      </c>
      <c r="C171" s="37" t="s">
        <v>847</v>
      </c>
      <c r="D171" s="37" t="s">
        <v>127</v>
      </c>
      <c r="E171" s="10"/>
      <c r="F171" s="11">
        <v>39371.599999999999</v>
      </c>
      <c r="G171" s="11">
        <v>1196.9000000000001</v>
      </c>
      <c r="H171" s="11">
        <v>1129.96</v>
      </c>
      <c r="I171" s="11">
        <f t="shared" si="137"/>
        <v>37044.74</v>
      </c>
      <c r="J171" s="11">
        <v>353.96</v>
      </c>
      <c r="K171" s="11"/>
      <c r="L171" s="11"/>
      <c r="M171" s="11">
        <f t="shared" si="138"/>
        <v>2680.82</v>
      </c>
      <c r="N171" s="298">
        <f t="shared" si="139"/>
        <v>36690.78</v>
      </c>
    </row>
    <row r="172" spans="1:14" s="227" customFormat="1" x14ac:dyDescent="0.25">
      <c r="A172" s="213">
        <v>150</v>
      </c>
      <c r="B172" s="36" t="s">
        <v>641</v>
      </c>
      <c r="C172" s="37" t="s">
        <v>847</v>
      </c>
      <c r="D172" s="37" t="s">
        <v>127</v>
      </c>
      <c r="E172" s="10"/>
      <c r="F172" s="11">
        <v>39371.599999999999</v>
      </c>
      <c r="G172" s="11">
        <v>1196.9000000000001</v>
      </c>
      <c r="H172" s="11">
        <v>1129.96</v>
      </c>
      <c r="I172" s="11">
        <f>F172-G172-H172-L172</f>
        <v>35854.619999999995</v>
      </c>
      <c r="J172" s="11">
        <v>175.44</v>
      </c>
      <c r="K172" s="11"/>
      <c r="L172" s="11">
        <v>1190.1199999999999</v>
      </c>
      <c r="M172" s="11">
        <f t="shared" si="138"/>
        <v>3692.42</v>
      </c>
      <c r="N172" s="298">
        <f t="shared" si="139"/>
        <v>35679.18</v>
      </c>
    </row>
    <row r="173" spans="1:14" s="227" customFormat="1" x14ac:dyDescent="0.25">
      <c r="A173" s="213">
        <v>144</v>
      </c>
      <c r="B173" s="36" t="s">
        <v>642</v>
      </c>
      <c r="C173" s="37" t="s">
        <v>847</v>
      </c>
      <c r="D173" s="37" t="s">
        <v>783</v>
      </c>
      <c r="E173" s="10"/>
      <c r="F173" s="11">
        <v>39371.599999999999</v>
      </c>
      <c r="G173" s="11">
        <v>1196.9000000000001</v>
      </c>
      <c r="H173" s="11">
        <v>1129.96</v>
      </c>
      <c r="I173" s="11">
        <f t="shared" si="137"/>
        <v>37044.74</v>
      </c>
      <c r="J173" s="11">
        <v>353.96</v>
      </c>
      <c r="K173" s="11"/>
      <c r="L173" s="11"/>
      <c r="M173" s="11">
        <f t="shared" si="138"/>
        <v>2680.82</v>
      </c>
      <c r="N173" s="298">
        <f t="shared" si="139"/>
        <v>36690.78</v>
      </c>
    </row>
    <row r="174" spans="1:14" s="227" customFormat="1" x14ac:dyDescent="0.25">
      <c r="A174" s="213">
        <v>145</v>
      </c>
      <c r="B174" s="36" t="s">
        <v>643</v>
      </c>
      <c r="C174" s="37" t="s">
        <v>847</v>
      </c>
      <c r="D174" s="37" t="s">
        <v>783</v>
      </c>
      <c r="E174" s="10"/>
      <c r="F174" s="11">
        <v>39371.599999999999</v>
      </c>
      <c r="G174" s="11">
        <v>1196.9000000000001</v>
      </c>
      <c r="H174" s="11">
        <v>1129.96</v>
      </c>
      <c r="I174" s="11">
        <f t="shared" si="137"/>
        <v>37044.74</v>
      </c>
      <c r="J174" s="11">
        <v>353.96</v>
      </c>
      <c r="K174" s="218">
        <v>2141.92</v>
      </c>
      <c r="L174" s="11"/>
      <c r="M174" s="11">
        <f t="shared" si="138"/>
        <v>4822.74</v>
      </c>
      <c r="N174" s="298">
        <f t="shared" si="139"/>
        <v>34548.86</v>
      </c>
    </row>
    <row r="175" spans="1:14" s="227" customFormat="1" x14ac:dyDescent="0.25">
      <c r="A175" s="213">
        <v>149</v>
      </c>
      <c r="B175" s="36" t="s">
        <v>644</v>
      </c>
      <c r="C175" s="37" t="s">
        <v>846</v>
      </c>
      <c r="D175" s="37" t="s">
        <v>783</v>
      </c>
      <c r="E175" s="10"/>
      <c r="F175" s="11">
        <v>39371.599999999999</v>
      </c>
      <c r="G175" s="11">
        <v>1196.9000000000001</v>
      </c>
      <c r="H175" s="11">
        <v>1129.96</v>
      </c>
      <c r="I175" s="11">
        <f t="shared" si="137"/>
        <v>37044.74</v>
      </c>
      <c r="J175" s="11">
        <v>353.96</v>
      </c>
      <c r="K175" s="11"/>
      <c r="L175" s="11"/>
      <c r="M175" s="11">
        <f t="shared" si="138"/>
        <v>2680.82</v>
      </c>
      <c r="N175" s="298">
        <f t="shared" si="139"/>
        <v>36690.78</v>
      </c>
    </row>
    <row r="176" spans="1:14" s="227" customFormat="1" x14ac:dyDescent="0.25">
      <c r="A176" s="213">
        <v>151</v>
      </c>
      <c r="B176" s="36" t="s">
        <v>645</v>
      </c>
      <c r="C176" s="37" t="s">
        <v>847</v>
      </c>
      <c r="D176" s="37" t="s">
        <v>783</v>
      </c>
      <c r="E176" s="10"/>
      <c r="F176" s="11">
        <v>39371.599999999999</v>
      </c>
      <c r="G176" s="11">
        <v>1196.9000000000001</v>
      </c>
      <c r="H176" s="11">
        <v>1129.96</v>
      </c>
      <c r="I176" s="11">
        <f t="shared" si="137"/>
        <v>37044.74</v>
      </c>
      <c r="J176" s="11">
        <v>353.96</v>
      </c>
      <c r="K176" s="11"/>
      <c r="L176" s="11"/>
      <c r="M176" s="11">
        <f t="shared" si="138"/>
        <v>2680.82</v>
      </c>
      <c r="N176" s="298">
        <f t="shared" si="139"/>
        <v>36690.78</v>
      </c>
    </row>
    <row r="177" spans="1:14" s="227" customFormat="1" x14ac:dyDescent="0.25">
      <c r="A177" s="213">
        <v>155</v>
      </c>
      <c r="B177" s="49" t="s">
        <v>214</v>
      </c>
      <c r="C177" s="14" t="s">
        <v>847</v>
      </c>
      <c r="D177" s="60" t="s">
        <v>71</v>
      </c>
      <c r="E177" s="28"/>
      <c r="F177" s="11">
        <v>32809.660000000003</v>
      </c>
      <c r="G177" s="11">
        <v>997.41</v>
      </c>
      <c r="H177" s="11">
        <v>941.64</v>
      </c>
      <c r="I177" s="11">
        <f>F177-G177-H177-L177</f>
        <v>30870.610000000004</v>
      </c>
      <c r="J177" s="11">
        <v>0</v>
      </c>
      <c r="K177" s="11"/>
      <c r="L177" s="11"/>
      <c r="M177" s="11">
        <f>SUM(G177+H177+J177+K177+L177)</f>
        <v>1939.05</v>
      </c>
      <c r="N177" s="298">
        <f>SUM(F177-M177)</f>
        <v>30870.610000000004</v>
      </c>
    </row>
    <row r="178" spans="1:14" s="227" customFormat="1" x14ac:dyDescent="0.25">
      <c r="A178" s="213">
        <v>153</v>
      </c>
      <c r="B178" s="49" t="s">
        <v>646</v>
      </c>
      <c r="C178" s="14" t="s">
        <v>846</v>
      </c>
      <c r="D178" s="60" t="s">
        <v>217</v>
      </c>
      <c r="E178" s="28"/>
      <c r="F178" s="11">
        <v>32809.660000000003</v>
      </c>
      <c r="G178" s="11">
        <v>997.41</v>
      </c>
      <c r="H178" s="11">
        <v>941.64</v>
      </c>
      <c r="I178" s="11">
        <f t="shared" si="137"/>
        <v>30870.610000000004</v>
      </c>
      <c r="J178" s="11">
        <v>0</v>
      </c>
      <c r="K178" s="11"/>
      <c r="L178" s="11"/>
      <c r="M178" s="11">
        <f t="shared" ref="M178:M180" si="140">SUM(G178+H178+J178+K178+L178)</f>
        <v>1939.05</v>
      </c>
      <c r="N178" s="298">
        <f t="shared" si="139"/>
        <v>30870.610000000004</v>
      </c>
    </row>
    <row r="179" spans="1:14" s="227" customFormat="1" x14ac:dyDescent="0.25">
      <c r="A179" s="213">
        <v>154</v>
      </c>
      <c r="B179" s="49" t="s">
        <v>517</v>
      </c>
      <c r="C179" s="14" t="s">
        <v>846</v>
      </c>
      <c r="D179" s="60" t="s">
        <v>219</v>
      </c>
      <c r="E179" s="28"/>
      <c r="F179" s="11">
        <v>26247.73</v>
      </c>
      <c r="G179" s="11">
        <v>797.93</v>
      </c>
      <c r="H179" s="11">
        <v>753.31</v>
      </c>
      <c r="I179" s="11">
        <f t="shared" si="137"/>
        <v>24696.489999999998</v>
      </c>
      <c r="J179" s="11">
        <v>0</v>
      </c>
      <c r="K179" s="11"/>
      <c r="L179" s="11"/>
      <c r="M179" s="11">
        <f t="shared" si="140"/>
        <v>1551.2399999999998</v>
      </c>
      <c r="N179" s="298">
        <f t="shared" si="139"/>
        <v>24696.489999999998</v>
      </c>
    </row>
    <row r="180" spans="1:14" s="227" customFormat="1" x14ac:dyDescent="0.25">
      <c r="A180" s="213">
        <v>112</v>
      </c>
      <c r="B180" s="49" t="s">
        <v>763</v>
      </c>
      <c r="C180" s="14" t="s">
        <v>846</v>
      </c>
      <c r="D180" s="60" t="s">
        <v>29</v>
      </c>
      <c r="E180" s="10"/>
      <c r="F180" s="11">
        <v>19685.8</v>
      </c>
      <c r="G180" s="11">
        <v>598.45000000000005</v>
      </c>
      <c r="H180" s="11">
        <v>564.98</v>
      </c>
      <c r="I180" s="11">
        <f t="shared" si="137"/>
        <v>18522.37</v>
      </c>
      <c r="J180" s="11">
        <v>0</v>
      </c>
      <c r="K180" s="11"/>
      <c r="L180" s="11"/>
      <c r="M180" s="11">
        <f t="shared" si="140"/>
        <v>1163.43</v>
      </c>
      <c r="N180" s="298">
        <f t="shared" si="139"/>
        <v>18522.37</v>
      </c>
    </row>
    <row r="181" spans="1:14" s="227" customFormat="1" x14ac:dyDescent="0.25">
      <c r="A181" s="213"/>
      <c r="B181" s="53" t="s">
        <v>30</v>
      </c>
      <c r="C181" s="14"/>
      <c r="D181" s="60"/>
      <c r="E181" s="13">
        <f>SUM(E112:E180)</f>
        <v>0</v>
      </c>
      <c r="F181" s="13">
        <f t="shared" ref="F181:N181" si="141">SUM(F112:F180)</f>
        <v>4875515.4099999964</v>
      </c>
      <c r="G181" s="13">
        <f t="shared" si="141"/>
        <v>146973.59465599986</v>
      </c>
      <c r="H181" s="13">
        <f t="shared" si="141"/>
        <v>139927.17316500013</v>
      </c>
      <c r="I181" s="13">
        <f t="shared" si="141"/>
        <v>4573143.0821790006</v>
      </c>
      <c r="J181" s="13">
        <f t="shared" si="141"/>
        <v>410987.04000000021</v>
      </c>
      <c r="K181" s="13">
        <f t="shared" si="141"/>
        <v>22069.18</v>
      </c>
      <c r="L181" s="13">
        <f t="shared" si="141"/>
        <v>15471.559999999994</v>
      </c>
      <c r="M181" s="13">
        <f t="shared" si="141"/>
        <v>735428.54782099975</v>
      </c>
      <c r="N181" s="300">
        <f t="shared" si="141"/>
        <v>4140086.8621789976</v>
      </c>
    </row>
    <row r="182" spans="1:14" s="288" customFormat="1" x14ac:dyDescent="0.25">
      <c r="A182" s="287"/>
    </row>
    <row r="183" spans="1:14" s="227" customFormat="1" x14ac:dyDescent="0.25">
      <c r="A183" s="213"/>
      <c r="B183" s="265" t="s">
        <v>485</v>
      </c>
      <c r="C183" s="265"/>
      <c r="D183" s="265"/>
      <c r="E183" s="5"/>
      <c r="F183" s="5"/>
      <c r="G183" s="6"/>
      <c r="H183" s="6"/>
      <c r="I183" s="7"/>
      <c r="J183" s="5"/>
      <c r="K183" s="5"/>
      <c r="L183" s="5"/>
      <c r="M183" s="5"/>
      <c r="N183" s="301"/>
    </row>
    <row r="184" spans="1:14" s="227" customFormat="1" ht="17.25" customHeight="1" x14ac:dyDescent="0.25">
      <c r="A184" s="213">
        <v>156</v>
      </c>
      <c r="B184" s="49" t="s">
        <v>221</v>
      </c>
      <c r="C184" s="14" t="s">
        <v>846</v>
      </c>
      <c r="D184" s="60" t="s">
        <v>782</v>
      </c>
      <c r="E184" s="30"/>
      <c r="F184" s="11">
        <v>196857.95</v>
      </c>
      <c r="G184" s="11">
        <v>4742.3999999999996</v>
      </c>
      <c r="H184" s="11">
        <v>5649.8231650000007</v>
      </c>
      <c r="I184" s="11">
        <f t="shared" ref="I184" si="142">F184-G184-H184-L184</f>
        <v>186465.72683500001</v>
      </c>
      <c r="J184" s="11">
        <v>35199.370000000003</v>
      </c>
      <c r="K184" s="11"/>
      <c r="L184" s="11"/>
      <c r="M184" s="11">
        <f t="shared" ref="M184:M185" si="143">SUM(G184+H184+J184+K184+L184)</f>
        <v>45591.593164999998</v>
      </c>
      <c r="N184" s="298">
        <f t="shared" ref="N184" si="144">SUM(F184-M184)</f>
        <v>151266.35683500001</v>
      </c>
    </row>
    <row r="185" spans="1:14" s="227" customFormat="1" x14ac:dyDescent="0.25">
      <c r="A185" s="213">
        <v>157</v>
      </c>
      <c r="B185" s="49" t="s">
        <v>647</v>
      </c>
      <c r="C185" s="14" t="s">
        <v>847</v>
      </c>
      <c r="D185" s="60" t="s">
        <v>781</v>
      </c>
      <c r="E185" s="10"/>
      <c r="F185" s="11">
        <v>137800.57</v>
      </c>
      <c r="G185" s="11">
        <v>4189.1373279999998</v>
      </c>
      <c r="H185" s="11">
        <v>3954.8763590000003</v>
      </c>
      <c r="I185" s="11">
        <f>F185-G185-H185-L185</f>
        <v>129656.55631299999</v>
      </c>
      <c r="J185" s="11">
        <v>20997.08</v>
      </c>
      <c r="K185" s="11"/>
      <c r="L185" s="11"/>
      <c r="M185" s="11">
        <f t="shared" si="143"/>
        <v>29141.093687000001</v>
      </c>
      <c r="N185" s="298">
        <f>SUM(F185-M185)</f>
        <v>108659.47631300001</v>
      </c>
    </row>
    <row r="186" spans="1:14" s="227" customFormat="1" x14ac:dyDescent="0.25">
      <c r="A186" s="213">
        <v>158</v>
      </c>
      <c r="B186" s="49" t="s">
        <v>543</v>
      </c>
      <c r="C186" s="14" t="s">
        <v>847</v>
      </c>
      <c r="D186" s="60" t="s">
        <v>71</v>
      </c>
      <c r="E186" s="28"/>
      <c r="F186" s="11">
        <v>32809.660000000003</v>
      </c>
      <c r="G186" s="11">
        <v>997.41</v>
      </c>
      <c r="H186" s="11">
        <v>941.64</v>
      </c>
      <c r="I186" s="11">
        <f>F186-G186-H186-L186</f>
        <v>30870.610000000004</v>
      </c>
      <c r="J186" s="11">
        <v>0</v>
      </c>
      <c r="K186" s="11"/>
      <c r="L186" s="11"/>
      <c r="M186" s="11">
        <f>SUM(G186+H186+J186+K186+L186)</f>
        <v>1939.05</v>
      </c>
      <c r="N186" s="298">
        <f>SUM(F186-M186)</f>
        <v>30870.610000000004</v>
      </c>
    </row>
    <row r="187" spans="1:14" s="227" customFormat="1" x14ac:dyDescent="0.25">
      <c r="A187" s="213"/>
      <c r="B187" s="53" t="s">
        <v>30</v>
      </c>
      <c r="C187" s="5"/>
      <c r="D187" s="62"/>
      <c r="E187" s="13">
        <f>SUM(E184:E186)</f>
        <v>0</v>
      </c>
      <c r="F187" s="13">
        <f t="shared" ref="F187:N187" si="145">SUM(F184:F186)</f>
        <v>367468.18000000005</v>
      </c>
      <c r="G187" s="13">
        <f t="shared" si="145"/>
        <v>9928.9473279999984</v>
      </c>
      <c r="H187" s="13">
        <f t="shared" si="145"/>
        <v>10546.339524000001</v>
      </c>
      <c r="I187" s="13">
        <f t="shared" si="145"/>
        <v>346992.893148</v>
      </c>
      <c r="J187" s="13">
        <f t="shared" si="145"/>
        <v>56196.450000000004</v>
      </c>
      <c r="K187" s="13">
        <f t="shared" si="145"/>
        <v>0</v>
      </c>
      <c r="L187" s="13">
        <f t="shared" si="145"/>
        <v>0</v>
      </c>
      <c r="M187" s="13">
        <f t="shared" si="145"/>
        <v>76671.736852000002</v>
      </c>
      <c r="N187" s="300">
        <f t="shared" si="145"/>
        <v>290796.44314799999</v>
      </c>
    </row>
    <row r="188" spans="1:14" s="288" customFormat="1" x14ac:dyDescent="0.25">
      <c r="A188" s="287"/>
    </row>
    <row r="189" spans="1:14" s="227" customFormat="1" x14ac:dyDescent="0.25">
      <c r="A189" s="213"/>
      <c r="B189" s="265" t="s">
        <v>486</v>
      </c>
      <c r="C189" s="265"/>
      <c r="D189" s="265"/>
      <c r="E189" s="5"/>
      <c r="F189" s="5"/>
      <c r="G189" s="6"/>
      <c r="H189" s="6"/>
      <c r="I189" s="7"/>
      <c r="J189" s="5"/>
      <c r="K189" s="5"/>
      <c r="L189" s="5"/>
      <c r="M189" s="5"/>
      <c r="N189" s="301"/>
    </row>
    <row r="190" spans="1:14" s="227" customFormat="1" x14ac:dyDescent="0.25">
      <c r="A190" s="213">
        <v>159</v>
      </c>
      <c r="B190" s="49" t="s">
        <v>648</v>
      </c>
      <c r="C190" s="14" t="s">
        <v>846</v>
      </c>
      <c r="D190" s="60" t="s">
        <v>782</v>
      </c>
      <c r="E190" s="33"/>
      <c r="F190" s="11">
        <v>196857.95</v>
      </c>
      <c r="G190" s="11">
        <v>4742.3999999999996</v>
      </c>
      <c r="H190" s="11">
        <v>5649.8231650000007</v>
      </c>
      <c r="I190" s="11">
        <f>F190-G190-H190-L190</f>
        <v>186465.72683500001</v>
      </c>
      <c r="J190" s="11">
        <v>35199.370000000003</v>
      </c>
      <c r="K190" s="11"/>
      <c r="L190" s="12"/>
      <c r="M190" s="11">
        <f>SUM(G190+H190+J190+K190+L190)</f>
        <v>45591.593164999998</v>
      </c>
      <c r="N190" s="298">
        <f>SUM(F190-M190)</f>
        <v>151266.35683500001</v>
      </c>
    </row>
    <row r="191" spans="1:14" s="227" customFormat="1" x14ac:dyDescent="0.25">
      <c r="A191" s="213">
        <v>160</v>
      </c>
      <c r="B191" s="49" t="s">
        <v>649</v>
      </c>
      <c r="C191" s="14" t="s">
        <v>847</v>
      </c>
      <c r="D191" s="60" t="s">
        <v>764</v>
      </c>
      <c r="E191" s="10"/>
      <c r="F191" s="11">
        <v>118114.78</v>
      </c>
      <c r="G191" s="11">
        <v>3590.69</v>
      </c>
      <c r="H191" s="11">
        <v>3389.89</v>
      </c>
      <c r="I191" s="11">
        <f t="shared" ref="I191" si="146">F191-G191-H191-L191</f>
        <v>111134.2</v>
      </c>
      <c r="J191" s="11">
        <v>16366.49</v>
      </c>
      <c r="K191" s="218">
        <v>2148.54</v>
      </c>
      <c r="L191" s="11"/>
      <c r="M191" s="11">
        <f>SUM(G191+H191+J191+K191+L191)</f>
        <v>25495.61</v>
      </c>
      <c r="N191" s="298">
        <f>SUM(F191-M191)</f>
        <v>92619.17</v>
      </c>
    </row>
    <row r="192" spans="1:14" s="227" customFormat="1" x14ac:dyDescent="0.25">
      <c r="A192" s="213">
        <v>161</v>
      </c>
      <c r="B192" s="49" t="s">
        <v>650</v>
      </c>
      <c r="C192" s="14" t="s">
        <v>847</v>
      </c>
      <c r="D192" s="60" t="s">
        <v>764</v>
      </c>
      <c r="E192" s="34"/>
      <c r="F192" s="11">
        <v>118114.78</v>
      </c>
      <c r="G192" s="11">
        <v>3590.69</v>
      </c>
      <c r="H192" s="11">
        <v>3389.89</v>
      </c>
      <c r="I192" s="11">
        <f>E192+F192-G192-H192-L192</f>
        <v>111134.2</v>
      </c>
      <c r="J192" s="11">
        <v>16366.49</v>
      </c>
      <c r="K192" s="219">
        <v>1419.1200000000001</v>
      </c>
      <c r="L192" s="11"/>
      <c r="M192" s="11">
        <f>SUM(G192+H192+J192+K192+L192)</f>
        <v>24766.19</v>
      </c>
      <c r="N192" s="298">
        <f>SUM(E192+F192-M192)</f>
        <v>93348.59</v>
      </c>
    </row>
    <row r="193" spans="1:14" s="227" customFormat="1" x14ac:dyDescent="0.25">
      <c r="A193" s="213">
        <v>162</v>
      </c>
      <c r="B193" s="49" t="s">
        <v>651</v>
      </c>
      <c r="C193" s="14" t="s">
        <v>847</v>
      </c>
      <c r="D193" s="60" t="s">
        <v>764</v>
      </c>
      <c r="E193" s="10"/>
      <c r="F193" s="11">
        <v>118114.78</v>
      </c>
      <c r="G193" s="11">
        <v>3590.69</v>
      </c>
      <c r="H193" s="11">
        <v>3389.89</v>
      </c>
      <c r="I193" s="11">
        <f t="shared" ref="I193" si="147">F193-G193-H193-L193</f>
        <v>111134.2</v>
      </c>
      <c r="J193" s="11">
        <v>16366.49</v>
      </c>
      <c r="K193" s="11"/>
      <c r="L193" s="11"/>
      <c r="M193" s="11">
        <f t="shared" ref="M193" si="148">SUM(G193+H193+J193+K193+L193)</f>
        <v>23347.07</v>
      </c>
      <c r="N193" s="298">
        <f t="shared" ref="N193" si="149">SUM(F193-M193)</f>
        <v>94767.709999999992</v>
      </c>
    </row>
    <row r="194" spans="1:14" s="227" customFormat="1" x14ac:dyDescent="0.25">
      <c r="A194" s="213">
        <v>163</v>
      </c>
      <c r="B194" s="49" t="s">
        <v>652</v>
      </c>
      <c r="C194" s="14" t="s">
        <v>846</v>
      </c>
      <c r="D194" s="60" t="s">
        <v>764</v>
      </c>
      <c r="E194" s="10"/>
      <c r="F194" s="11">
        <v>118114.78</v>
      </c>
      <c r="G194" s="11">
        <v>3590.69</v>
      </c>
      <c r="H194" s="11">
        <v>3389.89</v>
      </c>
      <c r="I194" s="11">
        <f>F194-G194-H194-L194</f>
        <v>111134.2</v>
      </c>
      <c r="J194" s="11">
        <v>16366.49</v>
      </c>
      <c r="K194" s="11"/>
      <c r="L194" s="11"/>
      <c r="M194" s="11">
        <f>SUM(G194+H194+J194+K194+L194)</f>
        <v>23347.07</v>
      </c>
      <c r="N194" s="298">
        <f>SUM(F194-M194)</f>
        <v>94767.709999999992</v>
      </c>
    </row>
    <row r="195" spans="1:14" s="227" customFormat="1" x14ac:dyDescent="0.25">
      <c r="A195" s="213">
        <v>164</v>
      </c>
      <c r="B195" s="49" t="s">
        <v>653</v>
      </c>
      <c r="C195" s="14" t="s">
        <v>846</v>
      </c>
      <c r="D195" s="60" t="s">
        <v>764</v>
      </c>
      <c r="E195" s="10"/>
      <c r="F195" s="11">
        <v>118114.78</v>
      </c>
      <c r="G195" s="11">
        <v>3590.69</v>
      </c>
      <c r="H195" s="11">
        <v>3389.89</v>
      </c>
      <c r="I195" s="11">
        <f>E195+F195-G195-H195-L195</f>
        <v>111134.2</v>
      </c>
      <c r="J195" s="11">
        <v>16366.49</v>
      </c>
      <c r="K195" s="11"/>
      <c r="L195" s="11"/>
      <c r="M195" s="11">
        <f>SUM(G195+H195+J195+K195+L195)</f>
        <v>23347.07</v>
      </c>
      <c r="N195" s="298">
        <f>SUM(E195+F195-M195)</f>
        <v>94767.709999999992</v>
      </c>
    </row>
    <row r="196" spans="1:14" s="227" customFormat="1" x14ac:dyDescent="0.25">
      <c r="A196" s="213">
        <v>165</v>
      </c>
      <c r="B196" s="49" t="s">
        <v>518</v>
      </c>
      <c r="C196" s="14" t="s">
        <v>846</v>
      </c>
      <c r="D196" s="60" t="s">
        <v>764</v>
      </c>
      <c r="E196" s="10"/>
      <c r="F196" s="11">
        <v>118114.78</v>
      </c>
      <c r="G196" s="11">
        <v>3590.69</v>
      </c>
      <c r="H196" s="11">
        <v>3389.89</v>
      </c>
      <c r="I196" s="11">
        <f t="shared" ref="I196" si="150">F196-G196-H196-L196</f>
        <v>111134.2</v>
      </c>
      <c r="J196" s="11">
        <v>16366.49</v>
      </c>
      <c r="K196" s="218">
        <v>6333.09</v>
      </c>
      <c r="L196" s="11"/>
      <c r="M196" s="11">
        <f>SUM(G196+H196+J196+K196+L196)</f>
        <v>29680.16</v>
      </c>
      <c r="N196" s="298">
        <f>SUM(F196-M196)</f>
        <v>88434.62</v>
      </c>
    </row>
    <row r="197" spans="1:14" s="227" customFormat="1" x14ac:dyDescent="0.25">
      <c r="A197" s="213">
        <v>166</v>
      </c>
      <c r="B197" s="49" t="s">
        <v>654</v>
      </c>
      <c r="C197" s="14" t="s">
        <v>847</v>
      </c>
      <c r="D197" s="60" t="s">
        <v>764</v>
      </c>
      <c r="E197" s="10"/>
      <c r="F197" s="11">
        <v>118114.78</v>
      </c>
      <c r="G197" s="11">
        <v>3590.69</v>
      </c>
      <c r="H197" s="11">
        <v>3389.89</v>
      </c>
      <c r="I197" s="11">
        <f t="shared" ref="I197:I198" si="151">F197-G197-H197-L197</f>
        <v>111134.2</v>
      </c>
      <c r="J197" s="11">
        <v>16366.49</v>
      </c>
      <c r="K197" s="11"/>
      <c r="L197" s="11"/>
      <c r="M197" s="11">
        <f t="shared" ref="M197:M198" si="152">SUM(G197+H197+J197+K197+L197)</f>
        <v>23347.07</v>
      </c>
      <c r="N197" s="298">
        <f t="shared" ref="N197:N198" si="153">SUM(F197-M197)</f>
        <v>94767.709999999992</v>
      </c>
    </row>
    <row r="198" spans="1:14" s="227" customFormat="1" x14ac:dyDescent="0.25">
      <c r="A198" s="213">
        <v>167</v>
      </c>
      <c r="B198" s="49" t="s">
        <v>655</v>
      </c>
      <c r="C198" s="14" t="s">
        <v>847</v>
      </c>
      <c r="D198" s="60" t="s">
        <v>764</v>
      </c>
      <c r="E198" s="10"/>
      <c r="F198" s="11">
        <v>118114.78</v>
      </c>
      <c r="G198" s="11">
        <v>3590.69</v>
      </c>
      <c r="H198" s="11">
        <v>3389.89</v>
      </c>
      <c r="I198" s="11">
        <f t="shared" si="151"/>
        <v>111134.2</v>
      </c>
      <c r="J198" s="11">
        <v>16366.49</v>
      </c>
      <c r="K198" s="11"/>
      <c r="L198" s="11"/>
      <c r="M198" s="11">
        <f t="shared" si="152"/>
        <v>23347.07</v>
      </c>
      <c r="N198" s="298">
        <f t="shared" si="153"/>
        <v>94767.709999999992</v>
      </c>
    </row>
    <row r="199" spans="1:14" s="227" customFormat="1" x14ac:dyDescent="0.25">
      <c r="A199" s="213"/>
      <c r="B199" s="53" t="s">
        <v>30</v>
      </c>
      <c r="C199" s="5"/>
      <c r="D199" s="62"/>
      <c r="E199" s="13">
        <f>SUM(E190:E198)</f>
        <v>0</v>
      </c>
      <c r="F199" s="13">
        <f t="shared" ref="F199:N199" si="154">SUM(F190:F198)</f>
        <v>1141776.1900000002</v>
      </c>
      <c r="G199" s="13">
        <f t="shared" si="154"/>
        <v>33467.919999999998</v>
      </c>
      <c r="H199" s="13">
        <f t="shared" si="154"/>
        <v>32768.943164999997</v>
      </c>
      <c r="I199" s="13">
        <f t="shared" si="154"/>
        <v>1075539.326835</v>
      </c>
      <c r="J199" s="13">
        <f t="shared" si="154"/>
        <v>166131.29</v>
      </c>
      <c r="K199" s="13">
        <f t="shared" si="154"/>
        <v>9900.75</v>
      </c>
      <c r="L199" s="13">
        <f t="shared" si="154"/>
        <v>0</v>
      </c>
      <c r="M199" s="13">
        <f t="shared" si="154"/>
        <v>242268.90316500003</v>
      </c>
      <c r="N199" s="300">
        <f t="shared" si="154"/>
        <v>899507.2868349998</v>
      </c>
    </row>
    <row r="200" spans="1:14" s="288" customFormat="1" x14ac:dyDescent="0.25">
      <c r="A200" s="287"/>
    </row>
    <row r="201" spans="1:14" s="227" customFormat="1" x14ac:dyDescent="0.25">
      <c r="A201" s="213"/>
      <c r="B201" s="265" t="s">
        <v>519</v>
      </c>
      <c r="C201" s="265"/>
      <c r="D201" s="265"/>
      <c r="E201" s="5"/>
      <c r="F201" s="5"/>
      <c r="G201" s="6"/>
      <c r="H201" s="6"/>
      <c r="I201" s="7"/>
      <c r="J201" s="5"/>
      <c r="K201" s="5"/>
      <c r="L201" s="5"/>
      <c r="M201" s="5"/>
      <c r="N201" s="301"/>
    </row>
    <row r="202" spans="1:14" s="227" customFormat="1" x14ac:dyDescent="0.25">
      <c r="A202" s="213">
        <v>168</v>
      </c>
      <c r="B202" s="49" t="s">
        <v>656</v>
      </c>
      <c r="C202" s="14" t="s">
        <v>846</v>
      </c>
      <c r="D202" s="60" t="s">
        <v>782</v>
      </c>
      <c r="E202" s="39"/>
      <c r="F202" s="11">
        <v>196857.95</v>
      </c>
      <c r="G202" s="11">
        <v>4742.3999999999996</v>
      </c>
      <c r="H202" s="11">
        <v>5649.8231650000007</v>
      </c>
      <c r="I202" s="11">
        <f>F202-G202-H202-L202</f>
        <v>184085.48683500002</v>
      </c>
      <c r="J202" s="11">
        <v>34604.31</v>
      </c>
      <c r="K202" s="11"/>
      <c r="L202" s="11">
        <v>2380.2399999999998</v>
      </c>
      <c r="M202" s="11">
        <f>SUM(G202+H202+J202+K202+L202)</f>
        <v>47376.773164999999</v>
      </c>
      <c r="N202" s="298">
        <f t="shared" ref="N202:N205" si="155">SUM(F202-M202)</f>
        <v>149481.17683500002</v>
      </c>
    </row>
    <row r="203" spans="1:14" s="227" customFormat="1" ht="31.5" x14ac:dyDescent="0.25">
      <c r="A203" s="213">
        <v>169</v>
      </c>
      <c r="B203" s="49" t="s">
        <v>657</v>
      </c>
      <c r="C203" s="14" t="s">
        <v>846</v>
      </c>
      <c r="D203" s="60" t="s">
        <v>784</v>
      </c>
      <c r="E203" s="30"/>
      <c r="F203" s="11">
        <v>111552.84</v>
      </c>
      <c r="G203" s="11">
        <v>3391.21</v>
      </c>
      <c r="H203" s="11">
        <v>3201.57</v>
      </c>
      <c r="I203" s="11">
        <f t="shared" ref="I203" si="156">F203-G203-H203-L203</f>
        <v>104960.05999999998</v>
      </c>
      <c r="J203" s="11">
        <v>14822.95</v>
      </c>
      <c r="K203" s="11"/>
      <c r="L203" s="11"/>
      <c r="M203" s="11">
        <f t="shared" ref="M203" si="157">SUM(G203+H203+J203+K203+L203)</f>
        <v>21415.730000000003</v>
      </c>
      <c r="N203" s="298">
        <f t="shared" si="155"/>
        <v>90137.109999999986</v>
      </c>
    </row>
    <row r="204" spans="1:14" s="227" customFormat="1" ht="31.5" x14ac:dyDescent="0.25">
      <c r="A204" s="213">
        <v>170</v>
      </c>
      <c r="B204" s="49" t="s">
        <v>658</v>
      </c>
      <c r="C204" s="14" t="s">
        <v>846</v>
      </c>
      <c r="D204" s="60" t="s">
        <v>785</v>
      </c>
      <c r="E204" s="30"/>
      <c r="F204" s="11">
        <v>111552.84</v>
      </c>
      <c r="G204" s="11">
        <v>3391.21</v>
      </c>
      <c r="H204" s="11">
        <v>3201.57</v>
      </c>
      <c r="I204" s="11">
        <f>F204-G204-H204-L204</f>
        <v>103769.93999999999</v>
      </c>
      <c r="J204" s="11">
        <v>14525.42</v>
      </c>
      <c r="K204" s="11"/>
      <c r="L204" s="11">
        <v>1190.1199999999999</v>
      </c>
      <c r="M204" s="11">
        <f>SUM(G204+H204+J204+K204+L204)</f>
        <v>22308.32</v>
      </c>
      <c r="N204" s="298">
        <f t="shared" si="155"/>
        <v>89244.51999999999</v>
      </c>
    </row>
    <row r="205" spans="1:14" s="227" customFormat="1" ht="31.5" x14ac:dyDescent="0.25">
      <c r="A205" s="213">
        <v>171</v>
      </c>
      <c r="B205" s="49" t="s">
        <v>659</v>
      </c>
      <c r="C205" s="14" t="s">
        <v>846</v>
      </c>
      <c r="D205" s="60" t="s">
        <v>786</v>
      </c>
      <c r="E205" s="30"/>
      <c r="F205" s="11">
        <v>111552.84</v>
      </c>
      <c r="G205" s="11">
        <v>3391.21</v>
      </c>
      <c r="H205" s="11">
        <v>3201.57</v>
      </c>
      <c r="I205" s="11">
        <f t="shared" ref="I205:I206" si="158">F205-G205-H205-L205</f>
        <v>104960.05999999998</v>
      </c>
      <c r="J205" s="11">
        <v>14822.95</v>
      </c>
      <c r="K205" s="11"/>
      <c r="L205" s="11"/>
      <c r="M205" s="11">
        <f t="shared" ref="M205" si="159">SUM(G205+H205+J205+K205+L205)</f>
        <v>21415.730000000003</v>
      </c>
      <c r="N205" s="298">
        <f t="shared" si="155"/>
        <v>90137.109999999986</v>
      </c>
    </row>
    <row r="206" spans="1:14" s="227" customFormat="1" x14ac:dyDescent="0.25">
      <c r="A206" s="213">
        <v>172</v>
      </c>
      <c r="B206" s="49" t="s">
        <v>660</v>
      </c>
      <c r="C206" s="14" t="s">
        <v>847</v>
      </c>
      <c r="D206" s="60" t="s">
        <v>791</v>
      </c>
      <c r="E206" s="10"/>
      <c r="F206" s="11">
        <v>98428.97</v>
      </c>
      <c r="G206" s="11">
        <v>2992.24</v>
      </c>
      <c r="H206" s="11">
        <v>2824.91</v>
      </c>
      <c r="I206" s="11">
        <f t="shared" si="158"/>
        <v>92611.819999999992</v>
      </c>
      <c r="J206" s="11">
        <v>11735.89</v>
      </c>
      <c r="K206" s="218">
        <v>2135.2999999999997</v>
      </c>
      <c r="L206" s="11"/>
      <c r="M206" s="11">
        <f>SUM(G206+H206+J206+K206+L206)</f>
        <v>19688.34</v>
      </c>
      <c r="N206" s="298">
        <f>SUM(F206-M206)</f>
        <v>78740.63</v>
      </c>
    </row>
    <row r="207" spans="1:14" s="227" customFormat="1" x14ac:dyDescent="0.25">
      <c r="A207" s="213">
        <v>173</v>
      </c>
      <c r="B207" s="49" t="s">
        <v>661</v>
      </c>
      <c r="C207" s="14" t="s">
        <v>846</v>
      </c>
      <c r="D207" s="60" t="s">
        <v>792</v>
      </c>
      <c r="E207" s="30"/>
      <c r="F207" s="11">
        <v>85305.11</v>
      </c>
      <c r="G207" s="11">
        <v>2593.2800000000002</v>
      </c>
      <c r="H207" s="11">
        <v>2448.2600000000002</v>
      </c>
      <c r="I207" s="11">
        <f>F207-G207-H207-L207</f>
        <v>80263.570000000007</v>
      </c>
      <c r="J207" s="11">
        <v>8648.83</v>
      </c>
      <c r="K207" s="217">
        <v>2838.24</v>
      </c>
      <c r="L207" s="11"/>
      <c r="M207" s="11">
        <f>SUM(G207+H207+J207+K207+L207)</f>
        <v>16528.61</v>
      </c>
      <c r="N207" s="298">
        <f>SUM(F207-M207)</f>
        <v>68776.5</v>
      </c>
    </row>
    <row r="208" spans="1:14" s="227" customFormat="1" x14ac:dyDescent="0.25">
      <c r="A208" s="213">
        <v>174</v>
      </c>
      <c r="B208" s="49" t="s">
        <v>662</v>
      </c>
      <c r="C208" s="14" t="s">
        <v>847</v>
      </c>
      <c r="D208" s="60" t="s">
        <v>792</v>
      </c>
      <c r="E208" s="30"/>
      <c r="F208" s="11">
        <v>85305.11</v>
      </c>
      <c r="G208" s="11">
        <v>2593.2800000000002</v>
      </c>
      <c r="H208" s="11">
        <v>2448.2600000000002</v>
      </c>
      <c r="I208" s="11">
        <f t="shared" ref="I208:I209" si="160">F208-G208-H208-L208</f>
        <v>79073.450000000012</v>
      </c>
      <c r="J208" s="11">
        <v>8351.2999999999993</v>
      </c>
      <c r="K208" s="11"/>
      <c r="L208" s="11">
        <v>1190.1199999999999</v>
      </c>
      <c r="M208" s="11">
        <f t="shared" ref="M208:M209" si="161">SUM(G208+H208+J208+K208+L208)</f>
        <v>14582.96</v>
      </c>
      <c r="N208" s="298">
        <f t="shared" ref="N208" si="162">SUM(F208-M208)</f>
        <v>70722.149999999994</v>
      </c>
    </row>
    <row r="209" spans="1:14" s="227" customFormat="1" ht="31.5" x14ac:dyDescent="0.25">
      <c r="A209" s="213">
        <v>176</v>
      </c>
      <c r="B209" s="49" t="s">
        <v>242</v>
      </c>
      <c r="C209" s="14" t="s">
        <v>846</v>
      </c>
      <c r="D209" s="60" t="s">
        <v>545</v>
      </c>
      <c r="E209" s="30"/>
      <c r="F209" s="11">
        <v>70000</v>
      </c>
      <c r="G209" s="11">
        <f>F209*3.04%</f>
        <v>2128</v>
      </c>
      <c r="H209" s="11">
        <f>F209*2.87%</f>
        <v>2009</v>
      </c>
      <c r="I209" s="11">
        <f t="shared" si="160"/>
        <v>64672.88</v>
      </c>
      <c r="J209" s="11">
        <v>5130.43</v>
      </c>
      <c r="K209" s="11"/>
      <c r="L209" s="11">
        <v>1190.1199999999999</v>
      </c>
      <c r="M209" s="11">
        <f t="shared" si="161"/>
        <v>10457.549999999999</v>
      </c>
      <c r="N209" s="298">
        <f>SUM(F209-M209)</f>
        <v>59542.45</v>
      </c>
    </row>
    <row r="210" spans="1:14" s="227" customFormat="1" x14ac:dyDescent="0.25">
      <c r="A210" s="213">
        <v>177</v>
      </c>
      <c r="B210" s="49" t="s">
        <v>664</v>
      </c>
      <c r="C210" s="14" t="s">
        <v>846</v>
      </c>
      <c r="D210" s="60" t="s">
        <v>245</v>
      </c>
      <c r="E210" s="30"/>
      <c r="F210" s="11">
        <v>52495.45</v>
      </c>
      <c r="G210" s="11">
        <v>1595.86</v>
      </c>
      <c r="H210" s="11">
        <v>1506.62</v>
      </c>
      <c r="I210" s="11">
        <f>F210-G210-H210-L210</f>
        <v>49392.969999999994</v>
      </c>
      <c r="J210" s="11">
        <v>2206.1999999999998</v>
      </c>
      <c r="K210" s="218">
        <v>2128.6799999999998</v>
      </c>
      <c r="L210" s="11"/>
      <c r="M210" s="11">
        <f>SUM(G210+H210+J210+K210+L210)</f>
        <v>7437.3599999999988</v>
      </c>
      <c r="N210" s="298">
        <f>SUM(F210-M210)</f>
        <v>45058.09</v>
      </c>
    </row>
    <row r="211" spans="1:14" s="227" customFormat="1" x14ac:dyDescent="0.25">
      <c r="A211" s="213">
        <v>178</v>
      </c>
      <c r="B211" s="49" t="s">
        <v>665</v>
      </c>
      <c r="C211" s="14" t="s">
        <v>846</v>
      </c>
      <c r="D211" s="60" t="s">
        <v>245</v>
      </c>
      <c r="E211" s="30"/>
      <c r="F211" s="11">
        <v>52495.45</v>
      </c>
      <c r="G211" s="11">
        <v>1595.86</v>
      </c>
      <c r="H211" s="11">
        <v>1506.62</v>
      </c>
      <c r="I211" s="11">
        <f t="shared" ref="I211" si="163">F211-G211-H211-L211</f>
        <v>49392.969999999994</v>
      </c>
      <c r="J211" s="11">
        <v>2206.1999999999998</v>
      </c>
      <c r="K211" s="11"/>
      <c r="L211" s="11"/>
      <c r="M211" s="11">
        <f t="shared" ref="M211" si="164">SUM(G211+H211+J211+K211+L211)</f>
        <v>5308.6799999999994</v>
      </c>
      <c r="N211" s="298">
        <f t="shared" ref="N211" si="165">SUM(F211-M211)</f>
        <v>47186.77</v>
      </c>
    </row>
    <row r="212" spans="1:14" s="227" customFormat="1" x14ac:dyDescent="0.25">
      <c r="A212" s="213">
        <v>179</v>
      </c>
      <c r="B212" s="49" t="s">
        <v>247</v>
      </c>
      <c r="C212" s="14" t="s">
        <v>846</v>
      </c>
      <c r="D212" s="60" t="s">
        <v>119</v>
      </c>
      <c r="E212" s="28"/>
      <c r="F212" s="11">
        <v>45933.54</v>
      </c>
      <c r="G212" s="11">
        <v>1396.38</v>
      </c>
      <c r="H212" s="11">
        <v>1318.29</v>
      </c>
      <c r="I212" s="11">
        <f>F212-G212-H212-L212</f>
        <v>43218.87</v>
      </c>
      <c r="J212" s="11">
        <v>1280.08</v>
      </c>
      <c r="K212" s="219">
        <v>1425.7399999999998</v>
      </c>
      <c r="L212" s="11"/>
      <c r="M212" s="11">
        <f>SUM(G212+H212+J212+K212+L212)</f>
        <v>5420.49</v>
      </c>
      <c r="N212" s="298">
        <f>SUM(F212-M212)</f>
        <v>40513.050000000003</v>
      </c>
    </row>
    <row r="213" spans="1:14" s="227" customFormat="1" ht="17.25" customHeight="1" x14ac:dyDescent="0.25">
      <c r="A213" s="213">
        <v>182</v>
      </c>
      <c r="B213" s="36" t="s">
        <v>521</v>
      </c>
      <c r="C213" s="37" t="s">
        <v>847</v>
      </c>
      <c r="D213" s="37" t="s">
        <v>473</v>
      </c>
      <c r="E213" s="30"/>
      <c r="F213" s="11">
        <v>39371.599999999999</v>
      </c>
      <c r="G213" s="11">
        <v>1196.9000000000001</v>
      </c>
      <c r="H213" s="11">
        <v>1129.96</v>
      </c>
      <c r="I213" s="11">
        <f t="shared" ref="I213" si="166">F213-G213-H213-L213</f>
        <v>37044.74</v>
      </c>
      <c r="J213" s="11">
        <v>353.96</v>
      </c>
      <c r="K213" s="217">
        <v>2844.8599999999997</v>
      </c>
      <c r="L213" s="11"/>
      <c r="M213" s="11">
        <f>SUM(G213+H213+J213+K213+L213)</f>
        <v>5525.68</v>
      </c>
      <c r="N213" s="298">
        <f>SUM(F213-M213)</f>
        <v>33845.919999999998</v>
      </c>
    </row>
    <row r="214" spans="1:14" s="227" customFormat="1" ht="17.25" customHeight="1" x14ac:dyDescent="0.25">
      <c r="A214" s="213">
        <v>184</v>
      </c>
      <c r="B214" s="49" t="s">
        <v>546</v>
      </c>
      <c r="C214" s="14" t="s">
        <v>846</v>
      </c>
      <c r="D214" s="60" t="s">
        <v>473</v>
      </c>
      <c r="E214" s="30"/>
      <c r="F214" s="11">
        <v>39371.599999999999</v>
      </c>
      <c r="G214" s="11">
        <v>1196.9000000000001</v>
      </c>
      <c r="H214" s="11">
        <v>1129.96</v>
      </c>
      <c r="I214" s="11">
        <f t="shared" ref="I214:I215" si="167">F214-G214-H214-L214</f>
        <v>37044.74</v>
      </c>
      <c r="J214" s="11">
        <v>353.96</v>
      </c>
      <c r="K214" s="11"/>
      <c r="L214" s="11"/>
      <c r="M214" s="11">
        <f t="shared" ref="M214:M215" si="168">SUM(G214+H214+J214+K214+L214)</f>
        <v>2680.82</v>
      </c>
      <c r="N214" s="298">
        <f t="shared" ref="N214:N215" si="169">SUM(F214-M214)</f>
        <v>36690.78</v>
      </c>
    </row>
    <row r="215" spans="1:14" s="227" customFormat="1" ht="17.25" customHeight="1" x14ac:dyDescent="0.25">
      <c r="A215" s="213">
        <v>188</v>
      </c>
      <c r="B215" s="49" t="s">
        <v>666</v>
      </c>
      <c r="C215" s="14" t="s">
        <v>846</v>
      </c>
      <c r="D215" s="60" t="s">
        <v>473</v>
      </c>
      <c r="E215" s="30"/>
      <c r="F215" s="11">
        <v>39371.599999999999</v>
      </c>
      <c r="G215" s="11">
        <v>1196.9000000000001</v>
      </c>
      <c r="H215" s="11">
        <v>1129.96</v>
      </c>
      <c r="I215" s="11">
        <f t="shared" si="167"/>
        <v>37044.74</v>
      </c>
      <c r="J215" s="11">
        <v>353.96</v>
      </c>
      <c r="K215" s="11"/>
      <c r="L215" s="11"/>
      <c r="M215" s="11">
        <f t="shared" si="168"/>
        <v>2680.82</v>
      </c>
      <c r="N215" s="298">
        <f t="shared" si="169"/>
        <v>36690.78</v>
      </c>
    </row>
    <row r="216" spans="1:14" s="227" customFormat="1" ht="17.25" customHeight="1" x14ac:dyDescent="0.25">
      <c r="A216" s="213">
        <v>189</v>
      </c>
      <c r="B216" s="49" t="s">
        <v>667</v>
      </c>
      <c r="C216" s="14" t="s">
        <v>847</v>
      </c>
      <c r="D216" s="60" t="s">
        <v>473</v>
      </c>
      <c r="E216" s="30"/>
      <c r="F216" s="11">
        <v>39371.599999999999</v>
      </c>
      <c r="G216" s="11">
        <v>1196.9000000000001</v>
      </c>
      <c r="H216" s="11">
        <v>1129.96</v>
      </c>
      <c r="I216" s="11">
        <f>F216-G216-H216-L216</f>
        <v>37044.74</v>
      </c>
      <c r="J216" s="11">
        <v>353.96</v>
      </c>
      <c r="K216" s="11"/>
      <c r="L216" s="11"/>
      <c r="M216" s="11">
        <f>SUM(G216+H216+J216+K216+L216)</f>
        <v>2680.82</v>
      </c>
      <c r="N216" s="298">
        <f>SUM(F216-M216)</f>
        <v>36690.78</v>
      </c>
    </row>
    <row r="217" spans="1:14" s="227" customFormat="1" x14ac:dyDescent="0.25">
      <c r="A217" s="213">
        <v>185</v>
      </c>
      <c r="B217" s="49" t="s">
        <v>669</v>
      </c>
      <c r="C217" s="14" t="s">
        <v>846</v>
      </c>
      <c r="D217" s="60" t="s">
        <v>256</v>
      </c>
      <c r="E217" s="10"/>
      <c r="F217" s="11">
        <v>39371.599999999999</v>
      </c>
      <c r="G217" s="11">
        <v>1196.9000000000001</v>
      </c>
      <c r="H217" s="11">
        <v>1129.96</v>
      </c>
      <c r="I217" s="11">
        <f>F217-G217-H217-L217</f>
        <v>35854.619999999995</v>
      </c>
      <c r="J217" s="11">
        <v>175.44</v>
      </c>
      <c r="K217" s="11"/>
      <c r="L217" s="11">
        <v>1190.1199999999999</v>
      </c>
      <c r="M217" s="11">
        <f>SUM(G217+H217+J217+K217+L217)</f>
        <v>3692.42</v>
      </c>
      <c r="N217" s="298">
        <f>SUM(F217-M217)</f>
        <v>35679.18</v>
      </c>
    </row>
    <row r="218" spans="1:14" s="227" customFormat="1" x14ac:dyDescent="0.25">
      <c r="A218" s="213">
        <v>186</v>
      </c>
      <c r="B218" s="49" t="s">
        <v>670</v>
      </c>
      <c r="C218" s="14" t="s">
        <v>847</v>
      </c>
      <c r="D218" s="60" t="s">
        <v>256</v>
      </c>
      <c r="E218" s="10"/>
      <c r="F218" s="11">
        <v>39371.599999999999</v>
      </c>
      <c r="G218" s="11">
        <v>1196.9000000000001</v>
      </c>
      <c r="H218" s="11">
        <v>1129.96</v>
      </c>
      <c r="I218" s="11">
        <f>F218-G218-H218-L218</f>
        <v>37044.74</v>
      </c>
      <c r="J218" s="11">
        <v>353.96</v>
      </c>
      <c r="K218" s="217">
        <v>1425.7399999999998</v>
      </c>
      <c r="L218" s="11"/>
      <c r="M218" s="11">
        <f>SUM(G218+H218+J218+K218+L218)</f>
        <v>4106.5599999999995</v>
      </c>
      <c r="N218" s="298">
        <f>SUM(F218-M218)</f>
        <v>35265.040000000001</v>
      </c>
    </row>
    <row r="219" spans="1:14" s="227" customFormat="1" x14ac:dyDescent="0.25">
      <c r="A219" s="213">
        <v>190</v>
      </c>
      <c r="B219" s="49" t="s">
        <v>671</v>
      </c>
      <c r="C219" s="14" t="s">
        <v>846</v>
      </c>
      <c r="D219" s="60" t="s">
        <v>256</v>
      </c>
      <c r="E219" s="10"/>
      <c r="F219" s="11">
        <v>39371.599999999999</v>
      </c>
      <c r="G219" s="11">
        <v>1196.9000000000001</v>
      </c>
      <c r="H219" s="11">
        <v>1129.96</v>
      </c>
      <c r="I219" s="11">
        <f>F219-G219-H219-L219</f>
        <v>37044.74</v>
      </c>
      <c r="J219" s="11">
        <v>353.96</v>
      </c>
      <c r="K219" s="11"/>
      <c r="L219" s="11"/>
      <c r="M219" s="11">
        <f>SUM(G219+H219+J219+K219+L219)</f>
        <v>2680.82</v>
      </c>
      <c r="N219" s="298">
        <f>SUM(F219-M219)</f>
        <v>36690.78</v>
      </c>
    </row>
    <row r="220" spans="1:14" s="227" customFormat="1" x14ac:dyDescent="0.25">
      <c r="A220" s="213">
        <v>191</v>
      </c>
      <c r="B220" s="36" t="s">
        <v>547</v>
      </c>
      <c r="C220" s="37" t="s">
        <v>847</v>
      </c>
      <c r="D220" s="37" t="s">
        <v>256</v>
      </c>
      <c r="E220" s="10"/>
      <c r="F220" s="11">
        <v>39371.599999999999</v>
      </c>
      <c r="G220" s="11">
        <v>1196.9000000000001</v>
      </c>
      <c r="H220" s="11">
        <v>1129.96</v>
      </c>
      <c r="I220" s="11">
        <f t="shared" ref="I220" si="170">F220-G220-H220-L220</f>
        <v>35854.619999999995</v>
      </c>
      <c r="J220" s="11">
        <v>175.44</v>
      </c>
      <c r="K220" s="11"/>
      <c r="L220" s="11">
        <v>1190.1199999999999</v>
      </c>
      <c r="M220" s="11">
        <f t="shared" ref="M220" si="171">SUM(G220+H220+J220+K220+L220)</f>
        <v>3692.42</v>
      </c>
      <c r="N220" s="298">
        <f t="shared" ref="N220" si="172">SUM(F220-M220)</f>
        <v>35679.18</v>
      </c>
    </row>
    <row r="221" spans="1:14" s="227" customFormat="1" x14ac:dyDescent="0.25">
      <c r="A221" s="213">
        <v>187</v>
      </c>
      <c r="B221" s="49" t="s">
        <v>474</v>
      </c>
      <c r="C221" s="14" t="s">
        <v>847</v>
      </c>
      <c r="D221" s="60" t="s">
        <v>121</v>
      </c>
      <c r="E221" s="28"/>
      <c r="F221" s="11">
        <v>39371.599999999999</v>
      </c>
      <c r="G221" s="11">
        <v>1196.9000000000001</v>
      </c>
      <c r="H221" s="11">
        <v>1129.96</v>
      </c>
      <c r="I221" s="11">
        <f>F221-G221-H221-L221</f>
        <v>37044.74</v>
      </c>
      <c r="J221" s="11">
        <v>353.96</v>
      </c>
      <c r="K221" s="218">
        <v>2141.92</v>
      </c>
      <c r="L221" s="11"/>
      <c r="M221" s="11">
        <f>SUM(G221+H221+J221+K221+L221)</f>
        <v>4822.74</v>
      </c>
      <c r="N221" s="298">
        <f>SUM(F221-M221)</f>
        <v>34548.86</v>
      </c>
    </row>
    <row r="222" spans="1:14" s="227" customFormat="1" x14ac:dyDescent="0.25">
      <c r="A222" s="213">
        <v>192</v>
      </c>
      <c r="B222" s="36" t="s">
        <v>672</v>
      </c>
      <c r="C222" s="37" t="s">
        <v>846</v>
      </c>
      <c r="D222" s="37" t="s">
        <v>71</v>
      </c>
      <c r="E222" s="28"/>
      <c r="F222" s="11">
        <v>32809.660000000003</v>
      </c>
      <c r="G222" s="11">
        <v>997.41</v>
      </c>
      <c r="H222" s="11">
        <v>941.64</v>
      </c>
      <c r="I222" s="11">
        <f>F222-G222-H222-L222</f>
        <v>30870.610000000004</v>
      </c>
      <c r="J222" s="11">
        <v>0</v>
      </c>
      <c r="K222" s="218">
        <v>709.56</v>
      </c>
      <c r="L222" s="11"/>
      <c r="M222" s="11">
        <f>SUM(G222+H222+J222+K222+L222)</f>
        <v>2648.6099999999997</v>
      </c>
      <c r="N222" s="298">
        <f t="shared" ref="N222" si="173">SUM(F222-M222)</f>
        <v>30161.050000000003</v>
      </c>
    </row>
    <row r="223" spans="1:14" s="227" customFormat="1" x14ac:dyDescent="0.25">
      <c r="A223" s="213">
        <v>193</v>
      </c>
      <c r="B223" s="49" t="s">
        <v>673</v>
      </c>
      <c r="C223" s="14" t="s">
        <v>847</v>
      </c>
      <c r="D223" s="60" t="s">
        <v>71</v>
      </c>
      <c r="E223" s="28"/>
      <c r="F223" s="11">
        <v>32809.660000000003</v>
      </c>
      <c r="G223" s="11">
        <v>997.41</v>
      </c>
      <c r="H223" s="11">
        <v>941.64</v>
      </c>
      <c r="I223" s="11">
        <f>F223-G223-H223-L223</f>
        <v>30870.610000000004</v>
      </c>
      <c r="J223" s="11">
        <v>0</v>
      </c>
      <c r="K223" s="11"/>
      <c r="L223" s="11"/>
      <c r="M223" s="11">
        <f>SUM(G223+H223+J223+K223+L223)</f>
        <v>1939.05</v>
      </c>
      <c r="N223" s="298">
        <f t="shared" ref="N223" si="174">SUM(F223-M223)</f>
        <v>30870.610000000004</v>
      </c>
    </row>
    <row r="224" spans="1:14" s="227" customFormat="1" x14ac:dyDescent="0.25">
      <c r="A224" s="213"/>
      <c r="B224" s="53" t="s">
        <v>30</v>
      </c>
      <c r="C224" s="5"/>
      <c r="D224" s="62"/>
      <c r="E224" s="13">
        <f>SUM(E202:E223)</f>
        <v>0</v>
      </c>
      <c r="F224" s="13">
        <f t="shared" ref="F224:N224" si="175">SUM(F202:F223)</f>
        <v>1441443.8200000005</v>
      </c>
      <c r="G224" s="13">
        <f t="shared" si="175"/>
        <v>42577.850000000013</v>
      </c>
      <c r="H224" s="13">
        <f t="shared" si="175"/>
        <v>41369.413164999991</v>
      </c>
      <c r="I224" s="13">
        <f t="shared" si="175"/>
        <v>1349165.7168350003</v>
      </c>
      <c r="J224" s="13">
        <f t="shared" si="175"/>
        <v>121163.16000000003</v>
      </c>
      <c r="K224" s="13">
        <f t="shared" si="175"/>
        <v>15650.039999999999</v>
      </c>
      <c r="L224" s="13">
        <f t="shared" si="175"/>
        <v>8330.84</v>
      </c>
      <c r="M224" s="13">
        <f t="shared" si="175"/>
        <v>229091.30316499996</v>
      </c>
      <c r="N224" s="300">
        <f t="shared" si="175"/>
        <v>1212352.5168350004</v>
      </c>
    </row>
    <row r="225" spans="1:14" s="288" customFormat="1" x14ac:dyDescent="0.25">
      <c r="A225" s="287"/>
    </row>
    <row r="226" spans="1:14" s="227" customFormat="1" x14ac:dyDescent="0.25">
      <c r="A226" s="213"/>
      <c r="B226" s="265" t="s">
        <v>487</v>
      </c>
      <c r="C226" s="265"/>
      <c r="D226" s="265"/>
      <c r="E226" s="5"/>
      <c r="F226" s="5"/>
      <c r="G226" s="6"/>
      <c r="H226" s="6"/>
      <c r="I226" s="7"/>
      <c r="J226" s="5"/>
      <c r="K226" s="5"/>
      <c r="L226" s="5"/>
      <c r="M226" s="5"/>
      <c r="N226" s="301"/>
    </row>
    <row r="227" spans="1:14" s="227" customFormat="1" x14ac:dyDescent="0.25">
      <c r="A227" s="213">
        <v>194</v>
      </c>
      <c r="B227" s="36" t="s">
        <v>674</v>
      </c>
      <c r="C227" s="37" t="s">
        <v>847</v>
      </c>
      <c r="D227" s="37" t="s">
        <v>782</v>
      </c>
      <c r="E227" s="43"/>
      <c r="F227" s="11">
        <v>196857.95</v>
      </c>
      <c r="G227" s="11">
        <v>4742.3999999999996</v>
      </c>
      <c r="H227" s="11">
        <v>5649.8231650000007</v>
      </c>
      <c r="I227" s="11">
        <f>E227+F227-G227-H227</f>
        <v>186465.72683500001</v>
      </c>
      <c r="J227" s="11">
        <v>35199.370000000003</v>
      </c>
      <c r="K227" s="11"/>
      <c r="L227" s="12"/>
      <c r="M227" s="11">
        <f>SUM(G227+H227+J227+K227+L227)</f>
        <v>45591.593164999998</v>
      </c>
      <c r="N227" s="298">
        <f>I227-J227</f>
        <v>151266.35683500001</v>
      </c>
    </row>
    <row r="228" spans="1:14" s="227" customFormat="1" x14ac:dyDescent="0.25">
      <c r="A228" s="213">
        <v>195</v>
      </c>
      <c r="B228" s="36" t="s">
        <v>675</v>
      </c>
      <c r="C228" s="37" t="s">
        <v>847</v>
      </c>
      <c r="D228" s="37" t="s">
        <v>771</v>
      </c>
      <c r="E228" s="28"/>
      <c r="F228" s="11">
        <v>164048.29</v>
      </c>
      <c r="G228" s="32">
        <v>4742.3999999999996</v>
      </c>
      <c r="H228" s="32">
        <v>4708.185923</v>
      </c>
      <c r="I228" s="11">
        <f>F228-G228-H228-L228</f>
        <v>152217.46407700001</v>
      </c>
      <c r="J228" s="11">
        <v>26637.3</v>
      </c>
      <c r="K228" s="11"/>
      <c r="L228" s="11">
        <v>2380.2399999999998</v>
      </c>
      <c r="M228" s="11">
        <f>SUM(G228+H228+J228+K228+L228)</f>
        <v>38468.125922999992</v>
      </c>
      <c r="N228" s="298">
        <f>SUM(F228-M228)</f>
        <v>125580.16407700002</v>
      </c>
    </row>
    <row r="229" spans="1:14" s="227" customFormat="1" x14ac:dyDescent="0.25">
      <c r="A229" s="213">
        <v>196</v>
      </c>
      <c r="B229" s="36" t="s">
        <v>548</v>
      </c>
      <c r="C229" s="37" t="s">
        <v>846</v>
      </c>
      <c r="D229" s="37" t="s">
        <v>266</v>
      </c>
      <c r="E229" s="28"/>
      <c r="F229" s="11">
        <v>78743.179999999993</v>
      </c>
      <c r="G229" s="11">
        <v>2393.79</v>
      </c>
      <c r="H229" s="11">
        <v>2259.9299999999998</v>
      </c>
      <c r="I229" s="11">
        <f>F229-G229-H229-L229</f>
        <v>74089.460000000006</v>
      </c>
      <c r="J229" s="11">
        <v>7105.3</v>
      </c>
      <c r="K229" s="218">
        <v>2141.92</v>
      </c>
      <c r="L229" s="11"/>
      <c r="M229" s="11">
        <f>SUM(G229+H229+J229+K229+L229)</f>
        <v>13900.94</v>
      </c>
      <c r="N229" s="298">
        <f>SUM(F229-M229)</f>
        <v>64842.239999999991</v>
      </c>
    </row>
    <row r="230" spans="1:14" s="227" customFormat="1" x14ac:dyDescent="0.25">
      <c r="A230" s="213">
        <v>197</v>
      </c>
      <c r="B230" s="36" t="s">
        <v>267</v>
      </c>
      <c r="C230" s="37" t="s">
        <v>847</v>
      </c>
      <c r="D230" s="37" t="s">
        <v>269</v>
      </c>
      <c r="E230" s="10"/>
      <c r="F230" s="11">
        <v>72181.25</v>
      </c>
      <c r="G230" s="11">
        <v>2194.31</v>
      </c>
      <c r="H230" s="11">
        <v>2071.6</v>
      </c>
      <c r="I230" s="11">
        <f>E230+F230-G230-H230-L230</f>
        <v>67915.34</v>
      </c>
      <c r="J230" s="11">
        <v>5778.92</v>
      </c>
      <c r="K230" s="11"/>
      <c r="L230" s="11"/>
      <c r="M230" s="11">
        <f>SUM(G230+H230+J230+K230+L230)</f>
        <v>10044.83</v>
      </c>
      <c r="N230" s="298">
        <f>SUM(E230+F230-M230)</f>
        <v>62136.42</v>
      </c>
    </row>
    <row r="231" spans="1:14" s="227" customFormat="1" x14ac:dyDescent="0.25">
      <c r="A231" s="213"/>
      <c r="B231" s="53" t="s">
        <v>30</v>
      </c>
      <c r="C231" s="5"/>
      <c r="D231" s="62"/>
      <c r="E231" s="13">
        <f>SUM(E227:E230)</f>
        <v>0</v>
      </c>
      <c r="F231" s="13">
        <f t="shared" ref="F231:N231" si="176">SUM(F227:F230)</f>
        <v>511830.67</v>
      </c>
      <c r="G231" s="13">
        <f t="shared" si="176"/>
        <v>14072.9</v>
      </c>
      <c r="H231" s="13">
        <f t="shared" si="176"/>
        <v>14689.539088000001</v>
      </c>
      <c r="I231" s="13">
        <f t="shared" si="176"/>
        <v>480687.99091200007</v>
      </c>
      <c r="J231" s="13">
        <f t="shared" si="176"/>
        <v>74720.89</v>
      </c>
      <c r="K231" s="13">
        <f t="shared" si="176"/>
        <v>2141.92</v>
      </c>
      <c r="L231" s="13">
        <f t="shared" si="176"/>
        <v>2380.2399999999998</v>
      </c>
      <c r="M231" s="13">
        <f t="shared" si="176"/>
        <v>108005.48908799999</v>
      </c>
      <c r="N231" s="300">
        <f t="shared" si="176"/>
        <v>403825.18091200001</v>
      </c>
    </row>
    <row r="232" spans="1:14" s="288" customFormat="1" x14ac:dyDescent="0.25">
      <c r="A232" s="287"/>
    </row>
    <row r="233" spans="1:14" s="227" customFormat="1" x14ac:dyDescent="0.25">
      <c r="A233" s="213"/>
      <c r="B233" s="265" t="s">
        <v>488</v>
      </c>
      <c r="C233" s="265"/>
      <c r="D233" s="265"/>
      <c r="E233" s="5"/>
      <c r="F233" s="5"/>
      <c r="G233" s="6"/>
      <c r="H233" s="6"/>
      <c r="I233" s="7"/>
      <c r="J233" s="5"/>
      <c r="K233" s="5"/>
      <c r="L233" s="5"/>
      <c r="M233" s="5"/>
      <c r="N233" s="301"/>
    </row>
    <row r="234" spans="1:14" s="227" customFormat="1" x14ac:dyDescent="0.25">
      <c r="A234" s="213">
        <v>198</v>
      </c>
      <c r="B234" s="36" t="s">
        <v>270</v>
      </c>
      <c r="C234" s="37" t="s">
        <v>847</v>
      </c>
      <c r="D234" s="37" t="s">
        <v>782</v>
      </c>
      <c r="E234" s="43"/>
      <c r="F234" s="11">
        <v>196857.95</v>
      </c>
      <c r="G234" s="11">
        <v>4742.3999999999996</v>
      </c>
      <c r="H234" s="11">
        <v>5649.8231650000007</v>
      </c>
      <c r="I234" s="11">
        <f>E234+F234-G234-H234-L234</f>
        <v>186465.72683500001</v>
      </c>
      <c r="J234" s="11">
        <v>35199.370000000003</v>
      </c>
      <c r="K234" s="11"/>
      <c r="L234" s="12"/>
      <c r="M234" s="11">
        <f>SUM(G234+H234+J234+K234+L234)</f>
        <v>45591.593164999998</v>
      </c>
      <c r="N234" s="298">
        <f>I234-J234</f>
        <v>151266.35683500001</v>
      </c>
    </row>
    <row r="235" spans="1:14" s="227" customFormat="1" x14ac:dyDescent="0.25">
      <c r="A235" s="213">
        <v>199</v>
      </c>
      <c r="B235" s="36" t="s">
        <v>475</v>
      </c>
      <c r="C235" s="37" t="s">
        <v>847</v>
      </c>
      <c r="D235" s="37" t="s">
        <v>781</v>
      </c>
      <c r="E235" s="31"/>
      <c r="F235" s="11">
        <v>137800.57</v>
      </c>
      <c r="G235" s="11">
        <v>4189.1373279999998</v>
      </c>
      <c r="H235" s="11">
        <v>3954.88</v>
      </c>
      <c r="I235" s="11">
        <f>F235-G235-H235-L235</f>
        <v>129656.55267199999</v>
      </c>
      <c r="J235" s="11">
        <v>20997.07</v>
      </c>
      <c r="K235" s="11"/>
      <c r="L235" s="11"/>
      <c r="M235" s="11">
        <f>SUM(G235+H235+J235+K235+L235)</f>
        <v>29141.087328000001</v>
      </c>
      <c r="N235" s="298">
        <f>SUM(F235-M235)</f>
        <v>108659.48267200001</v>
      </c>
    </row>
    <row r="236" spans="1:14" s="227" customFormat="1" x14ac:dyDescent="0.25">
      <c r="A236" s="213">
        <v>201</v>
      </c>
      <c r="B236" s="36" t="s">
        <v>489</v>
      </c>
      <c r="C236" s="37" t="s">
        <v>847</v>
      </c>
      <c r="D236" s="37" t="s">
        <v>773</v>
      </c>
      <c r="E236" s="28"/>
      <c r="F236" s="11">
        <v>78743.179999999993</v>
      </c>
      <c r="G236" s="11">
        <v>2393.79</v>
      </c>
      <c r="H236" s="11">
        <v>2259.9299999999998</v>
      </c>
      <c r="I236" s="11">
        <f>F236-G236-H236-L236</f>
        <v>74089.460000000006</v>
      </c>
      <c r="J236" s="11">
        <v>7105.3</v>
      </c>
      <c r="K236" s="11"/>
      <c r="L236" s="11"/>
      <c r="M236" s="11">
        <f>SUM(G236+H236+J236+K236+L236)</f>
        <v>11759.02</v>
      </c>
      <c r="N236" s="298">
        <f>SUM(F236-M236)</f>
        <v>66984.159999999989</v>
      </c>
    </row>
    <row r="237" spans="1:14" s="227" customFormat="1" x14ac:dyDescent="0.25">
      <c r="A237" s="213">
        <v>202</v>
      </c>
      <c r="B237" s="36" t="s">
        <v>676</v>
      </c>
      <c r="C237" s="37" t="s">
        <v>846</v>
      </c>
      <c r="D237" s="37" t="s">
        <v>201</v>
      </c>
      <c r="E237" s="30"/>
      <c r="F237" s="11">
        <v>72181.25</v>
      </c>
      <c r="G237" s="11">
        <v>2194.31</v>
      </c>
      <c r="H237" s="11">
        <v>2071.6</v>
      </c>
      <c r="I237" s="11">
        <f t="shared" ref="I237:I240" si="177">F237-G237-H237-L237</f>
        <v>67915.34</v>
      </c>
      <c r="J237" s="11">
        <v>5778.92</v>
      </c>
      <c r="K237" s="11"/>
      <c r="L237" s="11"/>
      <c r="M237" s="11">
        <f t="shared" ref="M237:M240" si="178">SUM(G237+H237+J237+K237+L237)</f>
        <v>10044.83</v>
      </c>
      <c r="N237" s="298">
        <f t="shared" ref="N237:N238" si="179">SUM(F237-M237)</f>
        <v>62136.42</v>
      </c>
    </row>
    <row r="238" spans="1:14" s="227" customFormat="1" x14ac:dyDescent="0.25">
      <c r="A238" s="213">
        <v>203</v>
      </c>
      <c r="B238" s="36" t="s">
        <v>677</v>
      </c>
      <c r="C238" s="37" t="s">
        <v>847</v>
      </c>
      <c r="D238" s="37" t="s">
        <v>27</v>
      </c>
      <c r="E238" s="10"/>
      <c r="F238" s="11">
        <v>65619.320000000007</v>
      </c>
      <c r="G238" s="11">
        <v>1994.83</v>
      </c>
      <c r="H238" s="11">
        <v>1883.27</v>
      </c>
      <c r="I238" s="11">
        <f t="shared" si="177"/>
        <v>61741.220000000008</v>
      </c>
      <c r="J238" s="11">
        <v>4544.09</v>
      </c>
      <c r="K238" s="29"/>
      <c r="L238" s="29"/>
      <c r="M238" s="11">
        <f t="shared" si="178"/>
        <v>8422.19</v>
      </c>
      <c r="N238" s="298">
        <f t="shared" si="179"/>
        <v>57197.130000000005</v>
      </c>
    </row>
    <row r="239" spans="1:14" s="227" customFormat="1" x14ac:dyDescent="0.25">
      <c r="A239" s="213">
        <v>204</v>
      </c>
      <c r="B239" s="36" t="s">
        <v>678</v>
      </c>
      <c r="C239" s="37" t="s">
        <v>847</v>
      </c>
      <c r="D239" s="37" t="s">
        <v>27</v>
      </c>
      <c r="E239" s="10"/>
      <c r="F239" s="11">
        <v>65619.320000000007</v>
      </c>
      <c r="G239" s="11">
        <v>1994.83</v>
      </c>
      <c r="H239" s="11">
        <v>1883.27</v>
      </c>
      <c r="I239" s="11">
        <f t="shared" si="177"/>
        <v>61741.220000000008</v>
      </c>
      <c r="J239" s="11">
        <v>4544.09</v>
      </c>
      <c r="K239" s="29"/>
      <c r="L239" s="29"/>
      <c r="M239" s="11">
        <f t="shared" si="178"/>
        <v>8422.19</v>
      </c>
      <c r="N239" s="298">
        <f>SUM(F239-M239)</f>
        <v>57197.130000000005</v>
      </c>
    </row>
    <row r="240" spans="1:14" s="227" customFormat="1" x14ac:dyDescent="0.25">
      <c r="A240" s="213">
        <v>205</v>
      </c>
      <c r="B240" s="36" t="s">
        <v>679</v>
      </c>
      <c r="C240" s="37" t="s">
        <v>847</v>
      </c>
      <c r="D240" s="37" t="s">
        <v>121</v>
      </c>
      <c r="E240" s="28"/>
      <c r="F240" s="11">
        <v>39371.599999999999</v>
      </c>
      <c r="G240" s="11">
        <v>1196.9000000000001</v>
      </c>
      <c r="H240" s="11">
        <v>1129.96</v>
      </c>
      <c r="I240" s="11">
        <f t="shared" si="177"/>
        <v>37044.74</v>
      </c>
      <c r="J240" s="11">
        <v>353.96</v>
      </c>
      <c r="K240" s="11"/>
      <c r="L240" s="11"/>
      <c r="M240" s="11">
        <f t="shared" si="178"/>
        <v>2680.82</v>
      </c>
      <c r="N240" s="298">
        <f t="shared" ref="N240" si="180">SUM(F240-M240)</f>
        <v>36690.78</v>
      </c>
    </row>
    <row r="241" spans="1:14" s="227" customFormat="1" x14ac:dyDescent="0.25">
      <c r="A241" s="213"/>
      <c r="B241" s="53" t="s">
        <v>30</v>
      </c>
      <c r="C241" s="5"/>
      <c r="D241" s="62"/>
      <c r="E241" s="13">
        <f>SUM(E234:E240)</f>
        <v>0</v>
      </c>
      <c r="F241" s="13">
        <f t="shared" ref="F241:N241" si="181">SUM(F234:F240)</f>
        <v>656193.19000000006</v>
      </c>
      <c r="G241" s="13">
        <f t="shared" si="181"/>
        <v>18706.197328000002</v>
      </c>
      <c r="H241" s="13">
        <f t="shared" si="181"/>
        <v>18832.733165000001</v>
      </c>
      <c r="I241" s="13">
        <f t="shared" si="181"/>
        <v>618654.2595070001</v>
      </c>
      <c r="J241" s="13">
        <f t="shared" si="181"/>
        <v>78522.8</v>
      </c>
      <c r="K241" s="13">
        <f t="shared" si="181"/>
        <v>0</v>
      </c>
      <c r="L241" s="13">
        <f t="shared" si="181"/>
        <v>0</v>
      </c>
      <c r="M241" s="13">
        <f t="shared" si="181"/>
        <v>116061.73049300001</v>
      </c>
      <c r="N241" s="300">
        <f t="shared" si="181"/>
        <v>540131.45950700005</v>
      </c>
    </row>
    <row r="242" spans="1:14" s="288" customFormat="1" x14ac:dyDescent="0.25">
      <c r="A242" s="287"/>
    </row>
    <row r="243" spans="1:14" s="227" customFormat="1" x14ac:dyDescent="0.25">
      <c r="A243" s="213"/>
      <c r="B243" s="265" t="s">
        <v>490</v>
      </c>
      <c r="C243" s="265"/>
      <c r="D243" s="265"/>
      <c r="E243" s="5"/>
      <c r="F243" s="5"/>
      <c r="G243" s="6"/>
      <c r="H243" s="6"/>
      <c r="I243" s="7"/>
      <c r="J243" s="5"/>
      <c r="K243" s="5"/>
      <c r="L243" s="5"/>
      <c r="M243" s="5"/>
      <c r="N243" s="301"/>
    </row>
    <row r="244" spans="1:14" s="227" customFormat="1" x14ac:dyDescent="0.25">
      <c r="A244" s="213">
        <v>207</v>
      </c>
      <c r="B244" s="36" t="s">
        <v>680</v>
      </c>
      <c r="C244" s="37" t="s">
        <v>846</v>
      </c>
      <c r="D244" s="37" t="s">
        <v>201</v>
      </c>
      <c r="E244" s="30"/>
      <c r="F244" s="11">
        <v>72181.25</v>
      </c>
      <c r="G244" s="11">
        <v>2194.31</v>
      </c>
      <c r="H244" s="11">
        <v>2071.6</v>
      </c>
      <c r="I244" s="11">
        <f>F244-G244-H244-L244</f>
        <v>66725.22</v>
      </c>
      <c r="J244" s="11">
        <v>5540.89</v>
      </c>
      <c r="K244" s="11"/>
      <c r="L244" s="11">
        <v>1190.1199999999999</v>
      </c>
      <c r="M244" s="11">
        <f t="shared" ref="M244:M245" si="182">SUM(G244+H244+J244+K244+L244)</f>
        <v>10996.919999999998</v>
      </c>
      <c r="N244" s="298">
        <f t="shared" ref="N244:N245" si="183">SUM(F244-M244)</f>
        <v>61184.33</v>
      </c>
    </row>
    <row r="245" spans="1:14" s="227" customFormat="1" x14ac:dyDescent="0.25">
      <c r="A245" s="213">
        <v>208</v>
      </c>
      <c r="B245" s="36" t="s">
        <v>280</v>
      </c>
      <c r="C245" s="37" t="s">
        <v>847</v>
      </c>
      <c r="D245" s="37" t="s">
        <v>201</v>
      </c>
      <c r="E245" s="30"/>
      <c r="F245" s="11">
        <v>72181.25</v>
      </c>
      <c r="G245" s="11">
        <v>2194.31</v>
      </c>
      <c r="H245" s="11">
        <v>2071.6</v>
      </c>
      <c r="I245" s="11">
        <f>F245-G245-H245-L245</f>
        <v>67915.34</v>
      </c>
      <c r="J245" s="11">
        <v>5778.92</v>
      </c>
      <c r="K245" s="217">
        <v>2838.24</v>
      </c>
      <c r="L245" s="11"/>
      <c r="M245" s="11">
        <f t="shared" si="182"/>
        <v>12883.07</v>
      </c>
      <c r="N245" s="298">
        <f t="shared" si="183"/>
        <v>59298.18</v>
      </c>
    </row>
    <row r="246" spans="1:14" s="227" customFormat="1" x14ac:dyDescent="0.25">
      <c r="A246" s="213">
        <v>209</v>
      </c>
      <c r="B246" s="36" t="s">
        <v>681</v>
      </c>
      <c r="C246" s="37" t="s">
        <v>847</v>
      </c>
      <c r="D246" s="37" t="s">
        <v>201</v>
      </c>
      <c r="E246" s="30"/>
      <c r="F246" s="11">
        <v>72181.25</v>
      </c>
      <c r="G246" s="11">
        <v>2194.31</v>
      </c>
      <c r="H246" s="11">
        <v>2071.6</v>
      </c>
      <c r="I246" s="11">
        <f>F246-G246-H246-L246</f>
        <v>67915.34</v>
      </c>
      <c r="J246" s="11">
        <v>5778.92</v>
      </c>
      <c r="K246" s="11"/>
      <c r="L246" s="11"/>
      <c r="M246" s="11">
        <f>SUM(G246+H246+J246+K246+L246)</f>
        <v>10044.83</v>
      </c>
      <c r="N246" s="298">
        <f>SUM(F246-M246)</f>
        <v>62136.42</v>
      </c>
    </row>
    <row r="247" spans="1:14" s="227" customFormat="1" x14ac:dyDescent="0.25">
      <c r="A247" s="213">
        <v>210</v>
      </c>
      <c r="B247" s="36" t="s">
        <v>682</v>
      </c>
      <c r="C247" s="37" t="s">
        <v>847</v>
      </c>
      <c r="D247" s="37" t="s">
        <v>27</v>
      </c>
      <c r="E247" s="28"/>
      <c r="F247" s="11">
        <v>65619.320000000007</v>
      </c>
      <c r="G247" s="11">
        <v>1994.83</v>
      </c>
      <c r="H247" s="11">
        <v>1883.27</v>
      </c>
      <c r="I247" s="11">
        <f>F247-G247-H247-L247</f>
        <v>60551.100000000006</v>
      </c>
      <c r="J247" s="11">
        <v>4306.07</v>
      </c>
      <c r="K247" s="44"/>
      <c r="L247" s="11">
        <v>1190.1199999999999</v>
      </c>
      <c r="M247" s="11">
        <f>G247+H247+J247+L247</f>
        <v>9374.2900000000009</v>
      </c>
      <c r="N247" s="298">
        <f>SUM(F247-M247)</f>
        <v>56245.030000000006</v>
      </c>
    </row>
    <row r="248" spans="1:14" s="227" customFormat="1" x14ac:dyDescent="0.25">
      <c r="A248" s="213">
        <v>211</v>
      </c>
      <c r="B248" s="36" t="s">
        <v>284</v>
      </c>
      <c r="C248" s="37" t="s">
        <v>847</v>
      </c>
      <c r="D248" s="37" t="s">
        <v>774</v>
      </c>
      <c r="E248" s="10">
        <v>1190.1199999999999</v>
      </c>
      <c r="F248" s="11">
        <v>59057.39</v>
      </c>
      <c r="G248" s="11">
        <v>1831.52</v>
      </c>
      <c r="H248" s="11">
        <v>1729.1</v>
      </c>
      <c r="I248" s="11">
        <f>F248+E248-G248-H248-L248</f>
        <v>56686.890000000007</v>
      </c>
      <c r="J248" s="11">
        <v>3533.05</v>
      </c>
      <c r="K248" s="11"/>
      <c r="L248" s="11"/>
      <c r="M248" s="11">
        <f t="shared" ref="M248" si="184">SUM(G248+H248+J248+K248+L248)</f>
        <v>7093.67</v>
      </c>
      <c r="N248" s="298">
        <f>E248+F248-M248</f>
        <v>53153.840000000004</v>
      </c>
    </row>
    <row r="249" spans="1:14" s="227" customFormat="1" x14ac:dyDescent="0.25">
      <c r="A249" s="213"/>
      <c r="B249" s="53" t="s">
        <v>30</v>
      </c>
      <c r="C249" s="5"/>
      <c r="D249" s="62"/>
      <c r="E249" s="13">
        <f>SUM(E244:E248)</f>
        <v>1190.1199999999999</v>
      </c>
      <c r="F249" s="13">
        <f t="shared" ref="F249:N249" si="185">SUM(F244:F248)</f>
        <v>341220.46</v>
      </c>
      <c r="G249" s="13">
        <f t="shared" si="185"/>
        <v>10409.280000000001</v>
      </c>
      <c r="H249" s="13">
        <f t="shared" si="185"/>
        <v>9827.17</v>
      </c>
      <c r="I249" s="13">
        <f t="shared" si="185"/>
        <v>319793.89</v>
      </c>
      <c r="J249" s="13">
        <f t="shared" si="185"/>
        <v>24937.850000000002</v>
      </c>
      <c r="K249" s="13">
        <f t="shared" si="185"/>
        <v>2838.24</v>
      </c>
      <c r="L249" s="13">
        <f t="shared" si="185"/>
        <v>2380.2399999999998</v>
      </c>
      <c r="M249" s="13">
        <f t="shared" si="185"/>
        <v>50392.78</v>
      </c>
      <c r="N249" s="300">
        <f t="shared" si="185"/>
        <v>292017.8</v>
      </c>
    </row>
    <row r="250" spans="1:14" s="288" customFormat="1" x14ac:dyDescent="0.25">
      <c r="A250" s="287"/>
    </row>
    <row r="251" spans="1:14" s="227" customFormat="1" x14ac:dyDescent="0.25">
      <c r="A251" s="213"/>
      <c r="B251" s="265" t="s">
        <v>491</v>
      </c>
      <c r="C251" s="265"/>
      <c r="D251" s="265"/>
      <c r="E251" s="5"/>
      <c r="F251" s="5"/>
      <c r="G251" s="6"/>
      <c r="H251" s="6"/>
      <c r="I251" s="7"/>
      <c r="J251" s="5"/>
      <c r="K251" s="5"/>
      <c r="L251" s="5"/>
      <c r="M251" s="5"/>
      <c r="N251" s="301"/>
    </row>
    <row r="252" spans="1:14" s="227" customFormat="1" x14ac:dyDescent="0.25">
      <c r="A252" s="213">
        <v>212</v>
      </c>
      <c r="B252" s="49" t="s">
        <v>683</v>
      </c>
      <c r="C252" s="14" t="s">
        <v>847</v>
      </c>
      <c r="D252" s="60" t="s">
        <v>782</v>
      </c>
      <c r="E252" s="10"/>
      <c r="F252" s="11">
        <v>196857.95</v>
      </c>
      <c r="G252" s="11">
        <v>4742.3999999999996</v>
      </c>
      <c r="H252" s="11">
        <v>5649.8231650000007</v>
      </c>
      <c r="I252" s="11">
        <f t="shared" ref="I252" si="186">F252-G252-H252-L252</f>
        <v>186465.72683500001</v>
      </c>
      <c r="J252" s="11">
        <v>35199.370000000003</v>
      </c>
      <c r="K252" s="11"/>
      <c r="L252" s="11"/>
      <c r="M252" s="11">
        <f t="shared" ref="M252:M259" si="187">SUM(G252+H252+J252+K252+L252)</f>
        <v>45591.593164999998</v>
      </c>
      <c r="N252" s="298">
        <f t="shared" ref="N252" si="188">SUM(F252-M252)</f>
        <v>151266.35683500001</v>
      </c>
    </row>
    <row r="253" spans="1:14" s="227" customFormat="1" x14ac:dyDescent="0.25">
      <c r="A253" s="213">
        <v>213</v>
      </c>
      <c r="B253" s="49" t="s">
        <v>684</v>
      </c>
      <c r="C253" s="14" t="s">
        <v>846</v>
      </c>
      <c r="D253" s="60" t="s">
        <v>781</v>
      </c>
      <c r="E253" s="31"/>
      <c r="F253" s="11">
        <v>137800.57</v>
      </c>
      <c r="G253" s="11">
        <v>4189.1373279999998</v>
      </c>
      <c r="H253" s="11">
        <v>3954.88</v>
      </c>
      <c r="I253" s="11">
        <f>F253-G253-H253-L253</f>
        <v>129656.55267199999</v>
      </c>
      <c r="J253" s="11">
        <v>20997.07</v>
      </c>
      <c r="K253" s="11"/>
      <c r="L253" s="11"/>
      <c r="M253" s="11">
        <f>SUM(G253+H253+J253+K253+L253)</f>
        <v>29141.087328000001</v>
      </c>
      <c r="N253" s="298">
        <f>SUM(F253-M253)</f>
        <v>108659.48267200001</v>
      </c>
    </row>
    <row r="254" spans="1:14" s="227" customFormat="1" x14ac:dyDescent="0.25">
      <c r="A254" s="213">
        <v>215</v>
      </c>
      <c r="B254" s="49" t="s">
        <v>685</v>
      </c>
      <c r="C254" s="14" t="s">
        <v>847</v>
      </c>
      <c r="D254" s="60" t="s">
        <v>773</v>
      </c>
      <c r="E254" s="10"/>
      <c r="F254" s="11">
        <v>78743.179999999993</v>
      </c>
      <c r="G254" s="11">
        <v>2393.79</v>
      </c>
      <c r="H254" s="11">
        <v>2259.9299999999998</v>
      </c>
      <c r="I254" s="11">
        <f>F254-G254-H254-L254</f>
        <v>74089.460000000006</v>
      </c>
      <c r="J254" s="11">
        <v>7105.3</v>
      </c>
      <c r="K254" s="29"/>
      <c r="L254" s="11"/>
      <c r="M254" s="11">
        <f t="shared" si="187"/>
        <v>11759.02</v>
      </c>
      <c r="N254" s="298">
        <f t="shared" ref="N254:N259" si="189">SUM(F254-M254)</f>
        <v>66984.159999999989</v>
      </c>
    </row>
    <row r="255" spans="1:14" s="227" customFormat="1" x14ac:dyDescent="0.25">
      <c r="A255" s="213">
        <v>214</v>
      </c>
      <c r="B255" s="49" t="s">
        <v>686</v>
      </c>
      <c r="C255" s="14" t="s">
        <v>847</v>
      </c>
      <c r="D255" s="60" t="s">
        <v>793</v>
      </c>
      <c r="E255" s="10"/>
      <c r="F255" s="11">
        <v>72181.25</v>
      </c>
      <c r="G255" s="11">
        <f>F255*3.04%</f>
        <v>2194.31</v>
      </c>
      <c r="H255" s="11">
        <f>F255*2.87%</f>
        <v>2071.6018749999998</v>
      </c>
      <c r="I255" s="11">
        <f t="shared" ref="I255:I262" si="190">F255-G255-H255-L255</f>
        <v>67915.338125000009</v>
      </c>
      <c r="J255" s="11">
        <v>5778.92</v>
      </c>
      <c r="K255" s="12"/>
      <c r="L255" s="11"/>
      <c r="M255" s="11">
        <f t="shared" si="187"/>
        <v>10044.831875</v>
      </c>
      <c r="N255" s="298">
        <f t="shared" si="189"/>
        <v>62136.418124999997</v>
      </c>
    </row>
    <row r="256" spans="1:14" s="227" customFormat="1" x14ac:dyDescent="0.25">
      <c r="A256" s="213">
        <v>216</v>
      </c>
      <c r="B256" s="49" t="s">
        <v>687</v>
      </c>
      <c r="C256" s="14" t="s">
        <v>847</v>
      </c>
      <c r="D256" s="60" t="s">
        <v>793</v>
      </c>
      <c r="E256" s="10"/>
      <c r="F256" s="11">
        <v>72181.25</v>
      </c>
      <c r="G256" s="11">
        <v>2194.31</v>
      </c>
      <c r="H256" s="11">
        <v>2071.6</v>
      </c>
      <c r="I256" s="11">
        <f t="shared" si="190"/>
        <v>67915.34</v>
      </c>
      <c r="J256" s="11">
        <v>5778.92</v>
      </c>
      <c r="K256" s="11"/>
      <c r="L256" s="11"/>
      <c r="M256" s="11">
        <f t="shared" si="187"/>
        <v>10044.83</v>
      </c>
      <c r="N256" s="298">
        <f t="shared" si="189"/>
        <v>62136.42</v>
      </c>
    </row>
    <row r="257" spans="1:14" s="227" customFormat="1" ht="14.25" customHeight="1" x14ac:dyDescent="0.25">
      <c r="A257" s="213">
        <v>217</v>
      </c>
      <c r="B257" s="49" t="s">
        <v>688</v>
      </c>
      <c r="C257" s="14" t="s">
        <v>846</v>
      </c>
      <c r="D257" s="60" t="s">
        <v>793</v>
      </c>
      <c r="E257" s="10"/>
      <c r="F257" s="11">
        <v>72181.25</v>
      </c>
      <c r="G257" s="11">
        <v>2194.31</v>
      </c>
      <c r="H257" s="11">
        <v>2071.6</v>
      </c>
      <c r="I257" s="11">
        <f t="shared" si="190"/>
        <v>67915.34</v>
      </c>
      <c r="J257" s="11">
        <v>5778.92</v>
      </c>
      <c r="K257" s="11"/>
      <c r="L257" s="11"/>
      <c r="M257" s="11">
        <f t="shared" si="187"/>
        <v>10044.83</v>
      </c>
      <c r="N257" s="298">
        <f t="shared" si="189"/>
        <v>62136.42</v>
      </c>
    </row>
    <row r="258" spans="1:14" s="227" customFormat="1" x14ac:dyDescent="0.25">
      <c r="A258" s="213">
        <v>218</v>
      </c>
      <c r="B258" s="49" t="s">
        <v>689</v>
      </c>
      <c r="C258" s="14" t="s">
        <v>846</v>
      </c>
      <c r="D258" s="60" t="s">
        <v>793</v>
      </c>
      <c r="E258" s="10"/>
      <c r="F258" s="11">
        <v>72181.25</v>
      </c>
      <c r="G258" s="11">
        <v>2194.31</v>
      </c>
      <c r="H258" s="11">
        <v>2071.6</v>
      </c>
      <c r="I258" s="11">
        <f t="shared" si="190"/>
        <v>66725.22</v>
      </c>
      <c r="J258" s="11">
        <v>5540.89</v>
      </c>
      <c r="K258" s="11"/>
      <c r="L258" s="11">
        <v>1190.1199999999999</v>
      </c>
      <c r="M258" s="11">
        <f t="shared" si="187"/>
        <v>10996.919999999998</v>
      </c>
      <c r="N258" s="298">
        <f t="shared" si="189"/>
        <v>61184.33</v>
      </c>
    </row>
    <row r="259" spans="1:14" s="227" customFormat="1" x14ac:dyDescent="0.25">
      <c r="A259" s="213">
        <v>219</v>
      </c>
      <c r="B259" s="49" t="s">
        <v>690</v>
      </c>
      <c r="C259" s="14" t="s">
        <v>846</v>
      </c>
      <c r="D259" s="60" t="s">
        <v>793</v>
      </c>
      <c r="E259" s="10"/>
      <c r="F259" s="11">
        <v>72181.25</v>
      </c>
      <c r="G259" s="11">
        <v>2194.31</v>
      </c>
      <c r="H259" s="11">
        <v>2071.6</v>
      </c>
      <c r="I259" s="11">
        <f t="shared" si="190"/>
        <v>67915.34</v>
      </c>
      <c r="J259" s="11">
        <v>5778.92</v>
      </c>
      <c r="K259" s="11"/>
      <c r="L259" s="11"/>
      <c r="M259" s="11">
        <f t="shared" si="187"/>
        <v>10044.83</v>
      </c>
      <c r="N259" s="298">
        <f t="shared" si="189"/>
        <v>62136.42</v>
      </c>
    </row>
    <row r="260" spans="1:14" s="227" customFormat="1" x14ac:dyDescent="0.25">
      <c r="A260" s="213">
        <v>222</v>
      </c>
      <c r="B260" s="49" t="s">
        <v>691</v>
      </c>
      <c r="C260" s="14" t="s">
        <v>847</v>
      </c>
      <c r="D260" s="60" t="s">
        <v>793</v>
      </c>
      <c r="E260" s="10"/>
      <c r="F260" s="11">
        <v>72181.25</v>
      </c>
      <c r="G260" s="11">
        <v>2194.31</v>
      </c>
      <c r="H260" s="11">
        <v>2071.6</v>
      </c>
      <c r="I260" s="11">
        <f t="shared" si="190"/>
        <v>66725.22</v>
      </c>
      <c r="J260" s="11">
        <v>5540.89</v>
      </c>
      <c r="K260" s="218">
        <v>2135.2999999999997</v>
      </c>
      <c r="L260" s="11">
        <v>1190.1199999999999</v>
      </c>
      <c r="M260" s="11">
        <f>SUM(G260+H260+J260+K260+L260)</f>
        <v>13132.219999999998</v>
      </c>
      <c r="N260" s="298">
        <f>SUM(F260-M260)</f>
        <v>59049.03</v>
      </c>
    </row>
    <row r="261" spans="1:14" s="227" customFormat="1" x14ac:dyDescent="0.25">
      <c r="A261" s="213">
        <v>225</v>
      </c>
      <c r="B261" s="49" t="s">
        <v>692</v>
      </c>
      <c r="C261" s="14" t="s">
        <v>846</v>
      </c>
      <c r="D261" s="60" t="s">
        <v>793</v>
      </c>
      <c r="E261" s="10"/>
      <c r="F261" s="11">
        <v>72181.25</v>
      </c>
      <c r="G261" s="11">
        <v>2194.31</v>
      </c>
      <c r="H261" s="11">
        <v>2071.6</v>
      </c>
      <c r="I261" s="11">
        <f t="shared" si="190"/>
        <v>67915.34</v>
      </c>
      <c r="J261" s="11">
        <v>5778.92</v>
      </c>
      <c r="K261" s="11"/>
      <c r="L261" s="11"/>
      <c r="M261" s="11">
        <f t="shared" ref="M261:M262" si="191">SUM(G261+H261+J261+K261+L261)</f>
        <v>10044.83</v>
      </c>
      <c r="N261" s="298">
        <f t="shared" ref="N261:N265" si="192">SUM(F261-M261)</f>
        <v>62136.42</v>
      </c>
    </row>
    <row r="262" spans="1:14" s="227" customFormat="1" x14ac:dyDescent="0.25">
      <c r="A262" s="213">
        <v>227</v>
      </c>
      <c r="B262" s="49" t="s">
        <v>693</v>
      </c>
      <c r="C262" s="14" t="s">
        <v>846</v>
      </c>
      <c r="D262" s="60" t="s">
        <v>793</v>
      </c>
      <c r="E262" s="10"/>
      <c r="F262" s="11">
        <v>72181.25</v>
      </c>
      <c r="G262" s="11">
        <v>2194.31</v>
      </c>
      <c r="H262" s="11">
        <v>2071.6</v>
      </c>
      <c r="I262" s="11">
        <f t="shared" si="190"/>
        <v>67915.34</v>
      </c>
      <c r="J262" s="11">
        <v>5778.92</v>
      </c>
      <c r="K262" s="11"/>
      <c r="L262" s="11"/>
      <c r="M262" s="11">
        <f t="shared" si="191"/>
        <v>10044.83</v>
      </c>
      <c r="N262" s="298">
        <f t="shared" si="192"/>
        <v>62136.42</v>
      </c>
    </row>
    <row r="263" spans="1:14" s="227" customFormat="1" x14ac:dyDescent="0.25">
      <c r="A263" s="213">
        <v>220</v>
      </c>
      <c r="B263" s="49" t="s">
        <v>694</v>
      </c>
      <c r="C263" s="14" t="s">
        <v>846</v>
      </c>
      <c r="D263" s="60" t="s">
        <v>770</v>
      </c>
      <c r="E263" s="10"/>
      <c r="F263" s="11">
        <v>72181.25</v>
      </c>
      <c r="G263" s="11">
        <v>2194.31</v>
      </c>
      <c r="H263" s="11">
        <v>2071.6</v>
      </c>
      <c r="I263" s="11">
        <f>F263-G263-H263-L263</f>
        <v>67915.34</v>
      </c>
      <c r="J263" s="11">
        <v>5778.92</v>
      </c>
      <c r="K263" s="11"/>
      <c r="L263" s="11"/>
      <c r="M263" s="11">
        <f>SUM(G263+H263+J263+K263+L263)</f>
        <v>10044.83</v>
      </c>
      <c r="N263" s="298">
        <f t="shared" si="192"/>
        <v>62136.42</v>
      </c>
    </row>
    <row r="264" spans="1:14" s="227" customFormat="1" x14ac:dyDescent="0.25">
      <c r="A264" s="213">
        <v>221</v>
      </c>
      <c r="B264" s="49" t="s">
        <v>695</v>
      </c>
      <c r="C264" s="14" t="s">
        <v>847</v>
      </c>
      <c r="D264" s="60" t="s">
        <v>770</v>
      </c>
      <c r="E264" s="10"/>
      <c r="F264" s="11">
        <v>72181.25</v>
      </c>
      <c r="G264" s="11">
        <v>2194.31</v>
      </c>
      <c r="H264" s="11">
        <v>2071.6</v>
      </c>
      <c r="I264" s="11">
        <f t="shared" ref="I264" si="193">F264-G264-H264-L264</f>
        <v>67915.34</v>
      </c>
      <c r="J264" s="11">
        <v>5778.92</v>
      </c>
      <c r="K264" s="218">
        <v>709.56</v>
      </c>
      <c r="L264" s="11"/>
      <c r="M264" s="11">
        <f>SUM(G264+H264+J264+K264+L264)</f>
        <v>10754.39</v>
      </c>
      <c r="N264" s="298">
        <f>SUM(F264-M264)</f>
        <v>61426.86</v>
      </c>
    </row>
    <row r="265" spans="1:14" s="227" customFormat="1" x14ac:dyDescent="0.25">
      <c r="A265" s="213">
        <v>224</v>
      </c>
      <c r="B265" s="49" t="s">
        <v>814</v>
      </c>
      <c r="C265" s="14" t="s">
        <v>847</v>
      </c>
      <c r="D265" s="60" t="s">
        <v>770</v>
      </c>
      <c r="E265" s="28"/>
      <c r="F265" s="11">
        <v>72181.25</v>
      </c>
      <c r="G265" s="11">
        <v>2194.31</v>
      </c>
      <c r="H265" s="11">
        <v>2071.6</v>
      </c>
      <c r="I265" s="11">
        <f>F265-G265-H265-L265</f>
        <v>67915.34</v>
      </c>
      <c r="J265" s="11">
        <v>5778.92</v>
      </c>
      <c r="K265" s="11"/>
      <c r="L265" s="11"/>
      <c r="M265" s="11">
        <f t="shared" ref="M265" si="194">SUM(G265+H265+J265+K265+L265)</f>
        <v>10044.83</v>
      </c>
      <c r="N265" s="298">
        <f t="shared" si="192"/>
        <v>62136.42</v>
      </c>
    </row>
    <row r="266" spans="1:14" s="227" customFormat="1" x14ac:dyDescent="0.25">
      <c r="A266" s="213">
        <v>228</v>
      </c>
      <c r="B266" s="49" t="s">
        <v>696</v>
      </c>
      <c r="C266" s="14" t="s">
        <v>847</v>
      </c>
      <c r="D266" s="60" t="s">
        <v>774</v>
      </c>
      <c r="E266" s="10"/>
      <c r="F266" s="11">
        <v>59057.39</v>
      </c>
      <c r="G266" s="11">
        <v>1795.34</v>
      </c>
      <c r="H266" s="11">
        <v>1694.95</v>
      </c>
      <c r="I266" s="11">
        <f>F266-G266-H266-L266</f>
        <v>55567.100000000006</v>
      </c>
      <c r="J266" s="11">
        <v>3309.27</v>
      </c>
      <c r="K266" s="218">
        <v>709.56</v>
      </c>
      <c r="L266" s="11"/>
      <c r="M266" s="11">
        <f>SUM(G266+H266+J266+K266+L266)</f>
        <v>7509.119999999999</v>
      </c>
      <c r="N266" s="298">
        <f>SUM(F266-M266)</f>
        <v>51548.270000000004</v>
      </c>
    </row>
    <row r="267" spans="1:14" s="227" customFormat="1" x14ac:dyDescent="0.25">
      <c r="A267" s="213">
        <v>229</v>
      </c>
      <c r="B267" s="49" t="s">
        <v>697</v>
      </c>
      <c r="C267" s="14" t="s">
        <v>847</v>
      </c>
      <c r="D267" s="60" t="s">
        <v>774</v>
      </c>
      <c r="E267" s="10"/>
      <c r="F267" s="11">
        <v>59057.39</v>
      </c>
      <c r="G267" s="11">
        <v>1795.34</v>
      </c>
      <c r="H267" s="11">
        <v>1694.95</v>
      </c>
      <c r="I267" s="11">
        <f t="shared" ref="I267" si="195">F267-G267-H267-L267</f>
        <v>55567.100000000006</v>
      </c>
      <c r="J267" s="11">
        <v>3309.27</v>
      </c>
      <c r="K267" s="11"/>
      <c r="L267" s="11"/>
      <c r="M267" s="11">
        <f t="shared" ref="M267" si="196">SUM(G267+H267+J267+K267+L267)</f>
        <v>6799.5599999999995</v>
      </c>
      <c r="N267" s="298">
        <f t="shared" ref="N267" si="197">SUM(F267-M267)</f>
        <v>52257.83</v>
      </c>
    </row>
    <row r="268" spans="1:14" s="227" customFormat="1" x14ac:dyDescent="0.25">
      <c r="A268" s="213"/>
      <c r="B268" s="53" t="s">
        <v>30</v>
      </c>
      <c r="C268" s="5"/>
      <c r="D268" s="62"/>
      <c r="E268" s="13">
        <f>SUM(E252:E267)</f>
        <v>0</v>
      </c>
      <c r="F268" s="13">
        <f>SUM(F252:F267)</f>
        <v>1325510.2299999997</v>
      </c>
      <c r="G268" s="13">
        <f t="shared" ref="G268:N268" si="198">SUM(G252:G267)</f>
        <v>39053.417327999996</v>
      </c>
      <c r="H268" s="13">
        <f t="shared" si="198"/>
        <v>38042.135039999986</v>
      </c>
      <c r="I268" s="13">
        <f t="shared" si="198"/>
        <v>1246034.4376320001</v>
      </c>
      <c r="J268" s="13">
        <f t="shared" si="198"/>
        <v>133012.34</v>
      </c>
      <c r="K268" s="13">
        <f t="shared" si="198"/>
        <v>3554.4199999999996</v>
      </c>
      <c r="L268" s="13">
        <f t="shared" si="198"/>
        <v>2380.2399999999998</v>
      </c>
      <c r="M268" s="13">
        <f t="shared" si="198"/>
        <v>216042.55236799995</v>
      </c>
      <c r="N268" s="300">
        <f t="shared" si="198"/>
        <v>1109467.6776320003</v>
      </c>
    </row>
    <row r="269" spans="1:14" s="288" customFormat="1" x14ac:dyDescent="0.25">
      <c r="A269" s="287"/>
    </row>
    <row r="270" spans="1:14" s="227" customFormat="1" x14ac:dyDescent="0.25">
      <c r="A270" s="213"/>
      <c r="B270" s="265" t="s">
        <v>492</v>
      </c>
      <c r="C270" s="265"/>
      <c r="D270" s="265"/>
      <c r="E270" s="5"/>
      <c r="F270" s="5"/>
      <c r="G270" s="6"/>
      <c r="H270" s="6"/>
      <c r="I270" s="7"/>
      <c r="J270" s="5"/>
      <c r="K270" s="5"/>
      <c r="L270" s="5"/>
      <c r="M270" s="5"/>
      <c r="N270" s="301"/>
    </row>
    <row r="271" spans="1:14" s="227" customFormat="1" x14ac:dyDescent="0.25">
      <c r="A271" s="213">
        <v>232</v>
      </c>
      <c r="B271" s="36" t="s">
        <v>700</v>
      </c>
      <c r="C271" s="37" t="s">
        <v>847</v>
      </c>
      <c r="D271" s="37" t="s">
        <v>782</v>
      </c>
      <c r="E271" s="43"/>
      <c r="F271" s="11">
        <v>196857.95</v>
      </c>
      <c r="G271" s="11">
        <v>4742.3999999999996</v>
      </c>
      <c r="H271" s="11">
        <v>5649.8231650000007</v>
      </c>
      <c r="I271" s="11">
        <f>E271+F271-G271-H271-L271</f>
        <v>186465.72683500001</v>
      </c>
      <c r="J271" s="11">
        <v>35199.370000000003</v>
      </c>
      <c r="K271" s="11"/>
      <c r="L271" s="12"/>
      <c r="M271" s="11">
        <f>SUM(G271+H271+J271+K271+L271)</f>
        <v>45591.593164999998</v>
      </c>
      <c r="N271" s="298">
        <f>I271-J271</f>
        <v>151266.35683500001</v>
      </c>
    </row>
    <row r="272" spans="1:14" s="227" customFormat="1" x14ac:dyDescent="0.25">
      <c r="A272" s="213">
        <v>234</v>
      </c>
      <c r="B272" s="36" t="s">
        <v>701</v>
      </c>
      <c r="C272" s="37" t="s">
        <v>846</v>
      </c>
      <c r="D272" s="37" t="s">
        <v>273</v>
      </c>
      <c r="E272" s="10"/>
      <c r="F272" s="34">
        <v>78743.179999999993</v>
      </c>
      <c r="G272" s="34">
        <v>2393.79</v>
      </c>
      <c r="H272" s="34">
        <v>2259.9299999999998</v>
      </c>
      <c r="I272" s="34">
        <f>E272+F272-G272-H272-L272</f>
        <v>74089.460000000006</v>
      </c>
      <c r="J272" s="35">
        <v>7105.3</v>
      </c>
      <c r="K272" s="34"/>
      <c r="L272" s="34"/>
      <c r="M272" s="34">
        <f t="shared" ref="M272" si="199">SUM(G272+H272+J272+K272+L272)</f>
        <v>11759.02</v>
      </c>
      <c r="N272" s="292">
        <f>SUM(E272+F272-M272)</f>
        <v>66984.159999999989</v>
      </c>
    </row>
    <row r="273" spans="1:14" s="227" customFormat="1" x14ac:dyDescent="0.25">
      <c r="A273" s="213">
        <v>235</v>
      </c>
      <c r="B273" s="36" t="s">
        <v>702</v>
      </c>
      <c r="C273" s="37" t="s">
        <v>847</v>
      </c>
      <c r="D273" s="37" t="s">
        <v>794</v>
      </c>
      <c r="E273" s="33"/>
      <c r="F273" s="11">
        <v>72181.25</v>
      </c>
      <c r="G273" s="11">
        <v>2194.31</v>
      </c>
      <c r="H273" s="11">
        <v>2071.6</v>
      </c>
      <c r="I273" s="11">
        <f t="shared" ref="I273" si="200">F273-G273-H273-L273</f>
        <v>67915.34</v>
      </c>
      <c r="J273" s="11">
        <v>5778.92</v>
      </c>
      <c r="K273" s="11"/>
      <c r="L273" s="11"/>
      <c r="M273" s="11">
        <f>SUM(G273+H273+J273+K273+L273)</f>
        <v>10044.83</v>
      </c>
      <c r="N273" s="298">
        <f t="shared" ref="N273" si="201">SUM(F273-M273)</f>
        <v>62136.42</v>
      </c>
    </row>
    <row r="274" spans="1:14" s="227" customFormat="1" x14ac:dyDescent="0.25">
      <c r="A274" s="213">
        <v>233</v>
      </c>
      <c r="B274" s="36" t="s">
        <v>549</v>
      </c>
      <c r="C274" s="37" t="s">
        <v>847</v>
      </c>
      <c r="D274" s="37" t="s">
        <v>201</v>
      </c>
      <c r="E274" s="10"/>
      <c r="F274" s="11">
        <v>72181.25</v>
      </c>
      <c r="G274" s="11">
        <v>2194.31</v>
      </c>
      <c r="H274" s="11">
        <v>2071.6</v>
      </c>
      <c r="I274" s="11">
        <f>F274-G274-H274-L274</f>
        <v>67915.34</v>
      </c>
      <c r="J274" s="11">
        <v>5778.92</v>
      </c>
      <c r="K274" s="219">
        <v>2148.54</v>
      </c>
      <c r="L274" s="11"/>
      <c r="M274" s="11">
        <f>SUM(G274+H274+J274+K274+L274)</f>
        <v>12193.369999999999</v>
      </c>
      <c r="N274" s="298">
        <f>SUM(F274-M274)</f>
        <v>59987.880000000005</v>
      </c>
    </row>
    <row r="275" spans="1:14" s="227" customFormat="1" x14ac:dyDescent="0.25">
      <c r="A275" s="213">
        <v>236</v>
      </c>
      <c r="B275" s="36" t="s">
        <v>550</v>
      </c>
      <c r="C275" s="37" t="s">
        <v>847</v>
      </c>
      <c r="D275" s="37" t="s">
        <v>312</v>
      </c>
      <c r="E275" s="30"/>
      <c r="F275" s="11">
        <v>65619.320000000007</v>
      </c>
      <c r="G275" s="11">
        <v>1994.83</v>
      </c>
      <c r="H275" s="11">
        <v>1883.27</v>
      </c>
      <c r="I275" s="11">
        <f t="shared" ref="I275" si="202">F275-G275-H275-L275</f>
        <v>61741.220000000008</v>
      </c>
      <c r="J275" s="11">
        <v>4544.09</v>
      </c>
      <c r="K275" s="11"/>
      <c r="L275" s="11"/>
      <c r="M275" s="11">
        <f t="shared" ref="M275" si="203">SUM(G275+H275+J275+K275+L275)</f>
        <v>8422.19</v>
      </c>
      <c r="N275" s="298">
        <f>SUM(F275-M275)</f>
        <v>57197.130000000005</v>
      </c>
    </row>
    <row r="276" spans="1:14" s="227" customFormat="1" x14ac:dyDescent="0.25">
      <c r="A276" s="213"/>
      <c r="B276" s="53" t="s">
        <v>30</v>
      </c>
      <c r="C276" s="5"/>
      <c r="D276" s="62"/>
      <c r="E276" s="13">
        <f>SUM(E271:E275)</f>
        <v>0</v>
      </c>
      <c r="F276" s="13">
        <f t="shared" ref="F276:N276" si="204">SUM(F271:F275)</f>
        <v>485582.95</v>
      </c>
      <c r="G276" s="13">
        <f t="shared" si="204"/>
        <v>13519.64</v>
      </c>
      <c r="H276" s="13">
        <f t="shared" si="204"/>
        <v>13936.223165000001</v>
      </c>
      <c r="I276" s="13">
        <f t="shared" si="204"/>
        <v>458127.08683500002</v>
      </c>
      <c r="J276" s="13">
        <f t="shared" si="204"/>
        <v>58406.600000000006</v>
      </c>
      <c r="K276" s="13">
        <f t="shared" si="204"/>
        <v>2148.54</v>
      </c>
      <c r="L276" s="13">
        <f t="shared" si="204"/>
        <v>0</v>
      </c>
      <c r="M276" s="13">
        <f t="shared" si="204"/>
        <v>88011.003165000002</v>
      </c>
      <c r="N276" s="300">
        <f t="shared" si="204"/>
        <v>397571.94683500001</v>
      </c>
    </row>
    <row r="277" spans="1:14" s="288" customFormat="1" x14ac:dyDescent="0.25">
      <c r="A277" s="287"/>
    </row>
    <row r="278" spans="1:14" s="227" customFormat="1" x14ac:dyDescent="0.25">
      <c r="A278" s="213"/>
      <c r="B278" s="265" t="s">
        <v>493</v>
      </c>
      <c r="C278" s="265"/>
      <c r="D278" s="265"/>
      <c r="E278" s="5"/>
      <c r="F278" s="5"/>
      <c r="G278" s="6"/>
      <c r="H278" s="6"/>
      <c r="I278" s="7"/>
      <c r="J278" s="5"/>
      <c r="K278" s="5"/>
      <c r="L278" s="5"/>
      <c r="M278" s="5"/>
      <c r="N278" s="301"/>
    </row>
    <row r="279" spans="1:14" s="227" customFormat="1" x14ac:dyDescent="0.25">
      <c r="A279" s="213">
        <v>237</v>
      </c>
      <c r="B279" s="36" t="s">
        <v>476</v>
      </c>
      <c r="C279" s="37" t="s">
        <v>846</v>
      </c>
      <c r="D279" s="37" t="s">
        <v>795</v>
      </c>
      <c r="E279" s="43"/>
      <c r="F279" s="11">
        <v>196857.95</v>
      </c>
      <c r="G279" s="11">
        <v>4742.3999999999996</v>
      </c>
      <c r="H279" s="11">
        <v>5649.8231650000007</v>
      </c>
      <c r="I279" s="11">
        <f>E279+F279-G279-H279-L279</f>
        <v>186465.72683500001</v>
      </c>
      <c r="J279" s="11">
        <v>35199.370000000003</v>
      </c>
      <c r="K279" s="11"/>
      <c r="L279" s="12"/>
      <c r="M279" s="11">
        <f>SUM(G279+H279+J279+K279+L279)</f>
        <v>45591.593164999998</v>
      </c>
      <c r="N279" s="298">
        <f>I279-J279</f>
        <v>151266.35683500001</v>
      </c>
    </row>
    <row r="280" spans="1:14" s="227" customFormat="1" x14ac:dyDescent="0.25">
      <c r="A280" s="213">
        <v>238</v>
      </c>
      <c r="B280" s="36" t="s">
        <v>555</v>
      </c>
      <c r="C280" s="37" t="s">
        <v>847</v>
      </c>
      <c r="D280" s="37" t="s">
        <v>201</v>
      </c>
      <c r="E280" s="33"/>
      <c r="F280" s="11">
        <v>72181.25</v>
      </c>
      <c r="G280" s="11">
        <v>2194.31</v>
      </c>
      <c r="H280" s="11">
        <v>2071.6</v>
      </c>
      <c r="I280" s="11">
        <f>F280-G280-H280-L280</f>
        <v>67915.34</v>
      </c>
      <c r="J280" s="11">
        <v>5778.92</v>
      </c>
      <c r="K280" s="218">
        <v>2141.92</v>
      </c>
      <c r="L280" s="11"/>
      <c r="M280" s="11">
        <f>SUM(G280+H280+J280+K280+L280)</f>
        <v>12186.75</v>
      </c>
      <c r="N280" s="298">
        <f>SUM(F280-M280)</f>
        <v>59994.5</v>
      </c>
    </row>
    <row r="281" spans="1:14" s="227" customFormat="1" x14ac:dyDescent="0.25">
      <c r="A281" s="213">
        <v>239</v>
      </c>
      <c r="B281" s="36" t="s">
        <v>703</v>
      </c>
      <c r="C281" s="37" t="s">
        <v>847</v>
      </c>
      <c r="D281" s="37" t="s">
        <v>201</v>
      </c>
      <c r="E281" s="10"/>
      <c r="F281" s="11">
        <v>72181.25</v>
      </c>
      <c r="G281" s="11">
        <v>2194.31</v>
      </c>
      <c r="H281" s="11">
        <v>2071.6</v>
      </c>
      <c r="I281" s="11">
        <f>F281-G281-H281-L281</f>
        <v>67915.34</v>
      </c>
      <c r="J281" s="11">
        <v>5778.92</v>
      </c>
      <c r="K281" s="11">
        <v>709.56</v>
      </c>
      <c r="L281" s="11"/>
      <c r="M281" s="11">
        <f>SUM(G281+H281+J281+K281+L281)</f>
        <v>10754.39</v>
      </c>
      <c r="N281" s="298">
        <f>SUM(F281-M281)</f>
        <v>61426.86</v>
      </c>
    </row>
    <row r="282" spans="1:14" s="227" customFormat="1" x14ac:dyDescent="0.25">
      <c r="A282" s="213">
        <v>240</v>
      </c>
      <c r="B282" s="36" t="s">
        <v>704</v>
      </c>
      <c r="C282" s="37" t="s">
        <v>847</v>
      </c>
      <c r="D282" s="37" t="s">
        <v>27</v>
      </c>
      <c r="E282" s="39"/>
      <c r="F282" s="11">
        <v>65619.320000000007</v>
      </c>
      <c r="G282" s="11">
        <v>1994.83</v>
      </c>
      <c r="H282" s="11">
        <v>1883.27</v>
      </c>
      <c r="I282" s="11">
        <f t="shared" ref="I282" si="205">F282-G282-H282-L282</f>
        <v>60551.100000000006</v>
      </c>
      <c r="J282" s="11">
        <v>4306.07</v>
      </c>
      <c r="K282" s="218">
        <v>2135.2999999999997</v>
      </c>
      <c r="L282" s="11">
        <v>1190.1199999999999</v>
      </c>
      <c r="M282" s="11">
        <f t="shared" ref="M282" si="206">SUM(G282+H282+J282+K282+L282)</f>
        <v>11509.59</v>
      </c>
      <c r="N282" s="298">
        <f t="shared" ref="N282" si="207">SUM(F282-M282)</f>
        <v>54109.73000000001</v>
      </c>
    </row>
    <row r="283" spans="1:14" s="227" customFormat="1" x14ac:dyDescent="0.25">
      <c r="A283" s="213"/>
      <c r="B283" s="53" t="s">
        <v>30</v>
      </c>
      <c r="C283" s="5"/>
      <c r="D283" s="62"/>
      <c r="E283" s="13">
        <f>SUM(E279:E282)</f>
        <v>0</v>
      </c>
      <c r="F283" s="13">
        <f t="shared" ref="F283:N283" si="208">SUM(F279:F282)</f>
        <v>406839.77</v>
      </c>
      <c r="G283" s="13">
        <f t="shared" si="208"/>
        <v>11125.849999999999</v>
      </c>
      <c r="H283" s="13">
        <f t="shared" si="208"/>
        <v>11676.293165000001</v>
      </c>
      <c r="I283" s="13">
        <f t="shared" si="208"/>
        <v>382847.50683500001</v>
      </c>
      <c r="J283" s="13">
        <f t="shared" si="208"/>
        <v>51063.28</v>
      </c>
      <c r="K283" s="13">
        <f t="shared" si="208"/>
        <v>4986.78</v>
      </c>
      <c r="L283" s="13">
        <f t="shared" si="208"/>
        <v>1190.1199999999999</v>
      </c>
      <c r="M283" s="13">
        <f t="shared" si="208"/>
        <v>80042.323164999994</v>
      </c>
      <c r="N283" s="300">
        <f t="shared" si="208"/>
        <v>326797.44683500007</v>
      </c>
    </row>
    <row r="284" spans="1:14" s="288" customFormat="1" x14ac:dyDescent="0.25">
      <c r="A284" s="287"/>
    </row>
    <row r="285" spans="1:14" s="227" customFormat="1" x14ac:dyDescent="0.25">
      <c r="A285" s="213"/>
      <c r="B285" s="265" t="s">
        <v>495</v>
      </c>
      <c r="C285" s="265"/>
      <c r="D285" s="265"/>
      <c r="E285" s="5"/>
      <c r="F285" s="5"/>
      <c r="G285" s="6"/>
      <c r="H285" s="6"/>
      <c r="I285" s="7"/>
      <c r="J285" s="5"/>
      <c r="K285" s="5"/>
      <c r="L285" s="5"/>
      <c r="M285" s="5"/>
      <c r="N285" s="301"/>
    </row>
    <row r="286" spans="1:14" s="227" customFormat="1" x14ac:dyDescent="0.25">
      <c r="A286" s="213">
        <v>243</v>
      </c>
      <c r="B286" s="36" t="s">
        <v>706</v>
      </c>
      <c r="C286" s="37" t="s">
        <v>846</v>
      </c>
      <c r="D286" s="37" t="s">
        <v>778</v>
      </c>
      <c r="E286" s="33"/>
      <c r="F286" s="11">
        <v>120000</v>
      </c>
      <c r="G286" s="11">
        <v>3648</v>
      </c>
      <c r="H286" s="11">
        <v>3444</v>
      </c>
      <c r="I286" s="11">
        <f t="shared" ref="I286:I292" si="209">F286-G286-H286-L286</f>
        <v>112908</v>
      </c>
      <c r="J286" s="11">
        <v>16809.939999999999</v>
      </c>
      <c r="K286" s="11"/>
      <c r="L286" s="11"/>
      <c r="M286" s="11">
        <f t="shared" ref="M286:M287" si="210">SUM(G286+H286+J286+K286+L286)</f>
        <v>23901.94</v>
      </c>
      <c r="N286" s="298">
        <f t="shared" ref="N286:N287" si="211">SUM(F286-M286)</f>
        <v>96098.06</v>
      </c>
    </row>
    <row r="287" spans="1:14" s="227" customFormat="1" x14ac:dyDescent="0.25">
      <c r="A287" s="213">
        <v>175</v>
      </c>
      <c r="B287" s="49" t="s">
        <v>663</v>
      </c>
      <c r="C287" s="14" t="s">
        <v>846</v>
      </c>
      <c r="D287" s="60" t="s">
        <v>544</v>
      </c>
      <c r="E287" s="10"/>
      <c r="F287" s="11">
        <v>72181.25</v>
      </c>
      <c r="G287" s="11">
        <v>2194.31</v>
      </c>
      <c r="H287" s="11">
        <v>2071.6</v>
      </c>
      <c r="I287" s="11">
        <f t="shared" si="209"/>
        <v>67915.34</v>
      </c>
      <c r="J287" s="11">
        <v>5778.92</v>
      </c>
      <c r="K287" s="11"/>
      <c r="L287" s="11"/>
      <c r="M287" s="11">
        <f t="shared" si="210"/>
        <v>10044.83</v>
      </c>
      <c r="N287" s="298">
        <f t="shared" si="211"/>
        <v>62136.42</v>
      </c>
    </row>
    <row r="288" spans="1:14" s="227" customFormat="1" x14ac:dyDescent="0.25">
      <c r="A288" s="213">
        <v>246</v>
      </c>
      <c r="B288" s="36" t="s">
        <v>551</v>
      </c>
      <c r="C288" s="37" t="s">
        <v>847</v>
      </c>
      <c r="D288" s="37" t="s">
        <v>321</v>
      </c>
      <c r="E288" s="10"/>
      <c r="F288" s="11">
        <v>59057.39</v>
      </c>
      <c r="G288" s="11">
        <v>1795.34</v>
      </c>
      <c r="H288" s="11">
        <v>1694.95</v>
      </c>
      <c r="I288" s="11">
        <f t="shared" si="209"/>
        <v>55567.100000000006</v>
      </c>
      <c r="J288" s="11">
        <v>3309.27</v>
      </c>
      <c r="K288" s="11"/>
      <c r="L288" s="11"/>
      <c r="M288" s="11">
        <f>SUM(G288+H288+J288+K288+L288)</f>
        <v>6799.5599999999995</v>
      </c>
      <c r="N288" s="298">
        <f>SUM(F288-M288)</f>
        <v>52257.83</v>
      </c>
    </row>
    <row r="289" spans="1:14" s="227" customFormat="1" x14ac:dyDescent="0.25">
      <c r="A289" s="213">
        <v>244</v>
      </c>
      <c r="B289" s="36" t="s">
        <v>322</v>
      </c>
      <c r="C289" s="37" t="s">
        <v>846</v>
      </c>
      <c r="D289" s="37" t="s">
        <v>796</v>
      </c>
      <c r="E289" s="28"/>
      <c r="F289" s="42">
        <v>51076.73</v>
      </c>
      <c r="G289" s="11">
        <v>1552.7325920000001</v>
      </c>
      <c r="H289" s="11">
        <v>1465.902151</v>
      </c>
      <c r="I289" s="11">
        <f t="shared" si="209"/>
        <v>48058.095257000001</v>
      </c>
      <c r="J289" s="11">
        <v>2005.96</v>
      </c>
      <c r="K289" s="11"/>
      <c r="L289" s="11"/>
      <c r="M289" s="11">
        <f>SUM(G289+H289+J289+K289+L289)</f>
        <v>5024.5947429999997</v>
      </c>
      <c r="N289" s="298">
        <f>SUM(F289-M289)</f>
        <v>46052.135257000002</v>
      </c>
    </row>
    <row r="290" spans="1:14" s="227" customFormat="1" x14ac:dyDescent="0.25">
      <c r="A290" s="213">
        <v>181</v>
      </c>
      <c r="B290" s="49" t="s">
        <v>520</v>
      </c>
      <c r="C290" s="14" t="s">
        <v>846</v>
      </c>
      <c r="D290" s="60" t="s">
        <v>826</v>
      </c>
      <c r="E290" s="30"/>
      <c r="F290" s="11">
        <v>50000</v>
      </c>
      <c r="G290" s="11">
        <v>1520</v>
      </c>
      <c r="H290" s="11">
        <v>1435</v>
      </c>
      <c r="I290" s="11">
        <f>F290-G290-H290-L290</f>
        <v>47045</v>
      </c>
      <c r="J290" s="11">
        <v>1854</v>
      </c>
      <c r="K290" s="11"/>
      <c r="L290" s="11"/>
      <c r="M290" s="11">
        <f t="shared" ref="M290" si="212">SUM(G290+H290+J290+K290+L290)</f>
        <v>4809</v>
      </c>
      <c r="N290" s="298">
        <f>SUM(F290-M290)</f>
        <v>45191</v>
      </c>
    </row>
    <row r="291" spans="1:14" s="227" customFormat="1" x14ac:dyDescent="0.25">
      <c r="A291" s="213">
        <v>245</v>
      </c>
      <c r="B291" s="36" t="s">
        <v>707</v>
      </c>
      <c r="C291" s="37" t="s">
        <v>846</v>
      </c>
      <c r="D291" s="37" t="s">
        <v>797</v>
      </c>
      <c r="E291" s="33"/>
      <c r="F291" s="11">
        <v>45933.54</v>
      </c>
      <c r="G291" s="11">
        <v>1396.38</v>
      </c>
      <c r="H291" s="11">
        <v>1318.29</v>
      </c>
      <c r="I291" s="11">
        <f t="shared" si="209"/>
        <v>43218.87</v>
      </c>
      <c r="J291" s="11">
        <v>1280.08</v>
      </c>
      <c r="K291" s="11"/>
      <c r="L291" s="11"/>
      <c r="M291" s="11">
        <f>SUM(G291+H291+J291+K291+L291)</f>
        <v>3994.75</v>
      </c>
      <c r="N291" s="298">
        <f t="shared" ref="N291" si="213">SUM(F291-M291)</f>
        <v>41938.79</v>
      </c>
    </row>
    <row r="292" spans="1:14" s="227" customFormat="1" x14ac:dyDescent="0.25">
      <c r="A292" s="213">
        <v>247</v>
      </c>
      <c r="B292" s="36" t="s">
        <v>325</v>
      </c>
      <c r="C292" s="37" t="s">
        <v>847</v>
      </c>
      <c r="D292" s="37" t="s">
        <v>798</v>
      </c>
      <c r="E292" s="33"/>
      <c r="F292" s="11">
        <v>45933.54</v>
      </c>
      <c r="G292" s="11">
        <v>1396.38</v>
      </c>
      <c r="H292" s="11">
        <v>1318.29</v>
      </c>
      <c r="I292" s="11">
        <f t="shared" si="209"/>
        <v>43218.87</v>
      </c>
      <c r="J292" s="11">
        <v>1280.08</v>
      </c>
      <c r="K292" s="11"/>
      <c r="L292" s="11"/>
      <c r="M292" s="11">
        <f>SUM(G292+H292+J292+K292+L292)</f>
        <v>3994.75</v>
      </c>
      <c r="N292" s="298">
        <f t="shared" ref="N292" si="214">SUM(F292-M292)</f>
        <v>41938.79</v>
      </c>
    </row>
    <row r="293" spans="1:14" s="227" customFormat="1" x14ac:dyDescent="0.25">
      <c r="A293" s="213"/>
      <c r="B293" s="53" t="s">
        <v>30</v>
      </c>
      <c r="C293" s="5"/>
      <c r="D293" s="62"/>
      <c r="E293" s="13">
        <f>SUM(E286:E292)</f>
        <v>0</v>
      </c>
      <c r="F293" s="13">
        <f>SUM(F286:F292)</f>
        <v>444182.44999999995</v>
      </c>
      <c r="G293" s="13">
        <f t="shared" ref="G293:N293" si="215">SUM(G286:G292)</f>
        <v>13503.142592</v>
      </c>
      <c r="H293" s="13">
        <f t="shared" si="215"/>
        <v>12748.032150999999</v>
      </c>
      <c r="I293" s="13">
        <f t="shared" si="215"/>
        <v>417931.275257</v>
      </c>
      <c r="J293" s="13">
        <f t="shared" si="215"/>
        <v>32318.25</v>
      </c>
      <c r="K293" s="13">
        <f t="shared" si="215"/>
        <v>0</v>
      </c>
      <c r="L293" s="13">
        <f t="shared" si="215"/>
        <v>0</v>
      </c>
      <c r="M293" s="13">
        <f t="shared" si="215"/>
        <v>58569.424742999996</v>
      </c>
      <c r="N293" s="300">
        <f t="shared" si="215"/>
        <v>385613.02525699994</v>
      </c>
    </row>
    <row r="294" spans="1:14" s="227" customFormat="1" x14ac:dyDescent="0.25">
      <c r="A294" s="282"/>
      <c r="B294" s="283"/>
      <c r="C294" s="283"/>
      <c r="D294" s="283"/>
      <c r="E294" s="283"/>
      <c r="F294" s="283"/>
      <c r="G294" s="283"/>
      <c r="H294" s="283"/>
      <c r="I294" s="283"/>
      <c r="J294" s="283"/>
      <c r="K294" s="283"/>
      <c r="L294" s="283"/>
      <c r="M294" s="283"/>
      <c r="N294" s="283"/>
    </row>
    <row r="295" spans="1:14" s="227" customFormat="1" x14ac:dyDescent="0.25">
      <c r="A295" s="213"/>
      <c r="B295" s="265" t="s">
        <v>496</v>
      </c>
      <c r="C295" s="265"/>
      <c r="D295" s="265"/>
      <c r="E295" s="5"/>
      <c r="F295" s="5"/>
      <c r="G295" s="6"/>
      <c r="H295" s="6"/>
      <c r="I295" s="7"/>
      <c r="J295" s="5"/>
      <c r="K295" s="5"/>
      <c r="L295" s="5"/>
      <c r="M295" s="5"/>
      <c r="N295" s="301"/>
    </row>
    <row r="296" spans="1:14" s="227" customFormat="1" x14ac:dyDescent="0.25">
      <c r="A296" s="213">
        <v>248</v>
      </c>
      <c r="B296" s="49" t="s">
        <v>327</v>
      </c>
      <c r="C296" s="14" t="s">
        <v>847</v>
      </c>
      <c r="D296" s="60" t="s">
        <v>795</v>
      </c>
      <c r="E296" s="43"/>
      <c r="F296" s="11">
        <v>196857.95</v>
      </c>
      <c r="G296" s="11">
        <v>4742.3999999999996</v>
      </c>
      <c r="H296" s="11">
        <v>5649.8231650000007</v>
      </c>
      <c r="I296" s="11">
        <f>E296+F296-G296-H296-L296</f>
        <v>186465.72683500001</v>
      </c>
      <c r="J296" s="11">
        <v>35199.370000000003</v>
      </c>
      <c r="K296" s="11">
        <v>5422.14</v>
      </c>
      <c r="L296" s="12"/>
      <c r="M296" s="11">
        <f>SUM(G296+H296+J296+K296+L296)</f>
        <v>51013.733164999998</v>
      </c>
      <c r="N296" s="298">
        <f>SUM(F296-M296)</f>
        <v>145844.21683500003</v>
      </c>
    </row>
    <row r="297" spans="1:14" s="227" customFormat="1" x14ac:dyDescent="0.25">
      <c r="A297" s="213">
        <v>249</v>
      </c>
      <c r="B297" s="36" t="s">
        <v>708</v>
      </c>
      <c r="C297" s="37" t="s">
        <v>846</v>
      </c>
      <c r="D297" s="37" t="s">
        <v>772</v>
      </c>
      <c r="E297" s="10"/>
      <c r="F297" s="11">
        <v>149614.68</v>
      </c>
      <c r="G297" s="11">
        <v>4548.2862719999994</v>
      </c>
      <c r="H297" s="11">
        <v>4293.9413159999995</v>
      </c>
      <c r="I297" s="11">
        <f t="shared" ref="I297" si="216">F297-G297-H297-L297</f>
        <v>140772.45241199998</v>
      </c>
      <c r="J297" s="11">
        <v>23776.05</v>
      </c>
      <c r="K297" s="11"/>
      <c r="L297" s="12"/>
      <c r="M297" s="11">
        <f t="shared" ref="M297" si="217">SUM(G297+H297+J297+K297+L297)</f>
        <v>32618.277587999997</v>
      </c>
      <c r="N297" s="298">
        <f t="shared" ref="N297" si="218">SUM(F297-M297)</f>
        <v>116996.402412</v>
      </c>
    </row>
    <row r="298" spans="1:14" s="227" customFormat="1" x14ac:dyDescent="0.25">
      <c r="A298" s="213">
        <v>349</v>
      </c>
      <c r="B298" s="36" t="s">
        <v>821</v>
      </c>
      <c r="C298" s="37" t="s">
        <v>847</v>
      </c>
      <c r="D298" s="37" t="s">
        <v>273</v>
      </c>
      <c r="E298" s="39"/>
      <c r="F298" s="11">
        <v>65619.320000000007</v>
      </c>
      <c r="G298" s="11">
        <v>1994.83</v>
      </c>
      <c r="H298" s="11">
        <v>1883.27</v>
      </c>
      <c r="I298" s="11">
        <v>61741.22</v>
      </c>
      <c r="J298" s="11">
        <v>4544.09</v>
      </c>
      <c r="K298" s="11"/>
      <c r="L298" s="11"/>
      <c r="M298" s="11">
        <v>8422.19</v>
      </c>
      <c r="N298" s="298">
        <v>57197.13</v>
      </c>
    </row>
    <row r="299" spans="1:14" s="227" customFormat="1" x14ac:dyDescent="0.25">
      <c r="A299" s="213"/>
      <c r="B299" s="53" t="s">
        <v>30</v>
      </c>
      <c r="C299" s="5"/>
      <c r="D299" s="62"/>
      <c r="E299" s="13">
        <f>SUM(E296:E298)</f>
        <v>0</v>
      </c>
      <c r="F299" s="13">
        <f t="shared" ref="F299:N299" si="219">SUM(F296:F298)</f>
        <v>412091.95</v>
      </c>
      <c r="G299" s="13">
        <f t="shared" si="219"/>
        <v>11285.516271999999</v>
      </c>
      <c r="H299" s="13">
        <f t="shared" si="219"/>
        <v>11827.034481000001</v>
      </c>
      <c r="I299" s="13">
        <f t="shared" si="219"/>
        <v>388979.39924699999</v>
      </c>
      <c r="J299" s="13">
        <f t="shared" si="219"/>
        <v>63519.509999999995</v>
      </c>
      <c r="K299" s="13">
        <f t="shared" si="219"/>
        <v>5422.14</v>
      </c>
      <c r="L299" s="13">
        <f t="shared" si="219"/>
        <v>0</v>
      </c>
      <c r="M299" s="13">
        <f t="shared" si="219"/>
        <v>92054.200752999997</v>
      </c>
      <c r="N299" s="300">
        <f t="shared" si="219"/>
        <v>320037.74924700003</v>
      </c>
    </row>
    <row r="300" spans="1:14" s="227" customFormat="1" x14ac:dyDescent="0.25">
      <c r="A300" s="282"/>
      <c r="B300" s="283"/>
      <c r="C300" s="283"/>
      <c r="D300" s="283"/>
      <c r="E300" s="283"/>
      <c r="F300" s="283"/>
      <c r="G300" s="283"/>
      <c r="H300" s="283"/>
      <c r="I300" s="283"/>
      <c r="J300" s="283"/>
      <c r="K300" s="283"/>
      <c r="L300" s="283"/>
      <c r="M300" s="283"/>
      <c r="N300" s="283"/>
    </row>
    <row r="301" spans="1:14" s="227" customFormat="1" x14ac:dyDescent="0.25">
      <c r="A301" s="213"/>
      <c r="B301" s="265" t="s">
        <v>523</v>
      </c>
      <c r="C301" s="265"/>
      <c r="D301" s="265"/>
      <c r="E301" s="5"/>
      <c r="F301" s="5"/>
      <c r="G301" s="6"/>
      <c r="H301" s="6"/>
      <c r="I301" s="7"/>
      <c r="J301" s="5"/>
      <c r="K301" s="5"/>
      <c r="L301" s="5"/>
      <c r="M301" s="5"/>
      <c r="N301" s="301"/>
    </row>
    <row r="302" spans="1:14" s="227" customFormat="1" x14ac:dyDescent="0.25">
      <c r="A302" s="213">
        <v>251</v>
      </c>
      <c r="B302" s="49" t="s">
        <v>524</v>
      </c>
      <c r="C302" s="14" t="s">
        <v>846</v>
      </c>
      <c r="D302" s="60" t="s">
        <v>799</v>
      </c>
      <c r="E302" s="43"/>
      <c r="F302" s="11">
        <v>196857.95</v>
      </c>
      <c r="G302" s="11">
        <v>4742.3999999999996</v>
      </c>
      <c r="H302" s="11">
        <v>5649.8231650000007</v>
      </c>
      <c r="I302" s="11">
        <f t="shared" ref="I302" si="220">E302+F302-G302-H302-L302</f>
        <v>186465.72683500001</v>
      </c>
      <c r="J302" s="11">
        <v>35199.370000000003</v>
      </c>
      <c r="K302" s="11"/>
      <c r="L302" s="12"/>
      <c r="M302" s="11">
        <f>SUM(G302+H302+J302+K302+L302)</f>
        <v>45591.593164999998</v>
      </c>
      <c r="N302" s="298">
        <f>I302-J302</f>
        <v>151266.35683500001</v>
      </c>
    </row>
    <row r="303" spans="1:14" s="227" customFormat="1" x14ac:dyDescent="0.25">
      <c r="A303" s="213">
        <v>252</v>
      </c>
      <c r="B303" s="36" t="s">
        <v>331</v>
      </c>
      <c r="C303" s="37" t="s">
        <v>847</v>
      </c>
      <c r="D303" s="37" t="s">
        <v>781</v>
      </c>
      <c r="E303" s="31"/>
      <c r="F303" s="11">
        <v>137800.57</v>
      </c>
      <c r="G303" s="32">
        <v>4189.1373279999998</v>
      </c>
      <c r="H303" s="32">
        <v>3954.8763590000003</v>
      </c>
      <c r="I303" s="11">
        <f>E303+F303-G303-H303-L303</f>
        <v>129656.55631299999</v>
      </c>
      <c r="J303" s="11">
        <v>20997.08</v>
      </c>
      <c r="K303" s="11"/>
      <c r="L303" s="12"/>
      <c r="M303" s="11">
        <f t="shared" ref="M303" si="221">SUM(G303+H303+J303+K303+L303)</f>
        <v>29141.093687000001</v>
      </c>
      <c r="N303" s="298">
        <f>SUM(E303+F303-M303)</f>
        <v>108659.47631300001</v>
      </c>
    </row>
    <row r="304" spans="1:14" s="227" customFormat="1" x14ac:dyDescent="0.25">
      <c r="A304" s="213">
        <v>253</v>
      </c>
      <c r="B304" s="36" t="s">
        <v>709</v>
      </c>
      <c r="C304" s="37" t="s">
        <v>846</v>
      </c>
      <c r="D304" s="37" t="s">
        <v>764</v>
      </c>
      <c r="E304" s="10"/>
      <c r="F304" s="11">
        <v>98428.97</v>
      </c>
      <c r="G304" s="11">
        <v>2992.24</v>
      </c>
      <c r="H304" s="11">
        <v>2824.91</v>
      </c>
      <c r="I304" s="11">
        <f>F304-G304-H304-L304</f>
        <v>92611.819999999992</v>
      </c>
      <c r="J304" s="11">
        <v>11735.89</v>
      </c>
      <c r="K304" s="11"/>
      <c r="L304" s="11"/>
      <c r="M304" s="11">
        <f>SUM(G304+H304+J304+K304+L304)</f>
        <v>17553.04</v>
      </c>
      <c r="N304" s="298">
        <f>SUM(F304-M304)</f>
        <v>80875.929999999993</v>
      </c>
    </row>
    <row r="305" spans="1:14" s="227" customFormat="1" x14ac:dyDescent="0.25">
      <c r="A305" s="213">
        <v>254</v>
      </c>
      <c r="B305" s="36" t="s">
        <v>710</v>
      </c>
      <c r="C305" s="37" t="s">
        <v>847</v>
      </c>
      <c r="D305" s="37" t="s">
        <v>770</v>
      </c>
      <c r="E305" s="10"/>
      <c r="F305" s="11">
        <v>72181.25</v>
      </c>
      <c r="G305" s="11">
        <v>2194.31</v>
      </c>
      <c r="H305" s="11">
        <v>2071.6</v>
      </c>
      <c r="I305" s="11">
        <f t="shared" ref="I305" si="222">F305-G305-H305-L305</f>
        <v>67915.34</v>
      </c>
      <c r="J305" s="11">
        <v>5778.92</v>
      </c>
      <c r="K305" s="11"/>
      <c r="L305" s="11"/>
      <c r="M305" s="11">
        <f t="shared" ref="M305" si="223">SUM(G305+H305+J305+K305+L305)</f>
        <v>10044.83</v>
      </c>
      <c r="N305" s="298">
        <f t="shared" ref="N305" si="224">SUM(F305-M305)</f>
        <v>62136.42</v>
      </c>
    </row>
    <row r="306" spans="1:14" s="227" customFormat="1" x14ac:dyDescent="0.25">
      <c r="A306" s="213"/>
      <c r="B306" s="53" t="s">
        <v>30</v>
      </c>
      <c r="C306" s="5"/>
      <c r="D306" s="62"/>
      <c r="E306" s="13">
        <f>SUM(E302:E305)</f>
        <v>0</v>
      </c>
      <c r="F306" s="13">
        <f t="shared" ref="F306:N306" si="225">SUM(F302:F305)</f>
        <v>505268.74</v>
      </c>
      <c r="G306" s="13">
        <f t="shared" si="225"/>
        <v>14118.087327999998</v>
      </c>
      <c r="H306" s="13">
        <f t="shared" si="225"/>
        <v>14501.209524000002</v>
      </c>
      <c r="I306" s="13">
        <f t="shared" si="225"/>
        <v>476649.44314800005</v>
      </c>
      <c r="J306" s="13">
        <f t="shared" si="225"/>
        <v>73711.259999999995</v>
      </c>
      <c r="K306" s="13">
        <f t="shared" si="225"/>
        <v>0</v>
      </c>
      <c r="L306" s="13">
        <f t="shared" si="225"/>
        <v>0</v>
      </c>
      <c r="M306" s="13">
        <f t="shared" si="225"/>
        <v>102330.55685199999</v>
      </c>
      <c r="N306" s="300">
        <f t="shared" si="225"/>
        <v>402938.18314799998</v>
      </c>
    </row>
    <row r="307" spans="1:14" s="288" customFormat="1" x14ac:dyDescent="0.25">
      <c r="A307" s="287"/>
    </row>
    <row r="308" spans="1:14" s="227" customFormat="1" x14ac:dyDescent="0.25">
      <c r="A308" s="213"/>
      <c r="B308" s="265" t="s">
        <v>525</v>
      </c>
      <c r="C308" s="265"/>
      <c r="D308" s="265"/>
      <c r="E308" s="5"/>
      <c r="F308" s="5"/>
      <c r="G308" s="6"/>
      <c r="H308" s="6"/>
      <c r="I308" s="7"/>
      <c r="J308" s="5"/>
      <c r="K308" s="5"/>
      <c r="L308" s="5"/>
      <c r="M308" s="5"/>
      <c r="N308" s="301"/>
    </row>
    <row r="309" spans="1:14" s="227" customFormat="1" x14ac:dyDescent="0.25">
      <c r="A309" s="213">
        <v>255</v>
      </c>
      <c r="B309" s="49" t="s">
        <v>711</v>
      </c>
      <c r="C309" s="14" t="s">
        <v>846</v>
      </c>
      <c r="D309" s="60" t="s">
        <v>795</v>
      </c>
      <c r="E309" s="10"/>
      <c r="F309" s="11">
        <v>196857.95</v>
      </c>
      <c r="G309" s="11">
        <v>4742.3999999999996</v>
      </c>
      <c r="H309" s="11">
        <v>5649.8231650000007</v>
      </c>
      <c r="I309" s="11">
        <f>F309-G309-H309-L309</f>
        <v>186465.72683500001</v>
      </c>
      <c r="J309" s="11">
        <v>35199.370000000003</v>
      </c>
      <c r="K309" s="11"/>
      <c r="L309" s="11"/>
      <c r="M309" s="11">
        <f>SUM(G309+H309+J309+K309+L309)</f>
        <v>45591.593164999998</v>
      </c>
      <c r="N309" s="298">
        <f>SUM(F309-M309)</f>
        <v>151266.35683500001</v>
      </c>
    </row>
    <row r="310" spans="1:14" s="227" customFormat="1" x14ac:dyDescent="0.25">
      <c r="A310" s="213">
        <v>137</v>
      </c>
      <c r="B310" s="36" t="s">
        <v>631</v>
      </c>
      <c r="C310" s="37" t="s">
        <v>847</v>
      </c>
      <c r="D310" s="37" t="s">
        <v>765</v>
      </c>
      <c r="E310" s="10"/>
      <c r="F310" s="11">
        <v>72181.25</v>
      </c>
      <c r="G310" s="11">
        <v>2194.31</v>
      </c>
      <c r="H310" s="11">
        <v>2071.6</v>
      </c>
      <c r="I310" s="11">
        <f t="shared" ref="I310" si="226">F310-G310-H310-L310</f>
        <v>67915.34</v>
      </c>
      <c r="J310" s="11">
        <v>5778.92</v>
      </c>
      <c r="K310" s="11"/>
      <c r="L310" s="11"/>
      <c r="M310" s="11">
        <f t="shared" ref="M310" si="227">SUM(G310+H310+J310+K310+L310)</f>
        <v>10044.83</v>
      </c>
      <c r="N310" s="298">
        <f t="shared" ref="N310" si="228">SUM(F310-M310)</f>
        <v>62136.42</v>
      </c>
    </row>
    <row r="311" spans="1:14" s="227" customFormat="1" x14ac:dyDescent="0.25">
      <c r="A311" s="213"/>
      <c r="B311" s="53" t="s">
        <v>30</v>
      </c>
      <c r="C311" s="5"/>
      <c r="D311" s="62"/>
      <c r="E311" s="13">
        <f>SUM(E309:E310)</f>
        <v>0</v>
      </c>
      <c r="F311" s="13">
        <f t="shared" ref="F311:N311" si="229">SUM(F309:F310)</f>
        <v>269039.2</v>
      </c>
      <c r="G311" s="13">
        <f t="shared" si="229"/>
        <v>6936.7099999999991</v>
      </c>
      <c r="H311" s="13">
        <f t="shared" si="229"/>
        <v>7721.4231650000002</v>
      </c>
      <c r="I311" s="13">
        <f t="shared" si="229"/>
        <v>254381.06683500001</v>
      </c>
      <c r="J311" s="13">
        <f t="shared" si="229"/>
        <v>40978.29</v>
      </c>
      <c r="K311" s="13">
        <f t="shared" si="229"/>
        <v>0</v>
      </c>
      <c r="L311" s="13">
        <f t="shared" si="229"/>
        <v>0</v>
      </c>
      <c r="M311" s="13">
        <f t="shared" si="229"/>
        <v>55636.423165</v>
      </c>
      <c r="N311" s="300">
        <f t="shared" si="229"/>
        <v>213402.77683500003</v>
      </c>
    </row>
    <row r="312" spans="1:14" s="227" customFormat="1" x14ac:dyDescent="0.25">
      <c r="A312" s="282"/>
      <c r="B312" s="283"/>
      <c r="C312" s="283"/>
      <c r="D312" s="283"/>
      <c r="E312" s="283"/>
      <c r="F312" s="283"/>
      <c r="G312" s="283"/>
      <c r="H312" s="283"/>
      <c r="I312" s="283"/>
      <c r="J312" s="283"/>
      <c r="K312" s="283"/>
      <c r="L312" s="283"/>
      <c r="M312" s="283"/>
      <c r="N312" s="283"/>
    </row>
    <row r="313" spans="1:14" s="227" customFormat="1" x14ac:dyDescent="0.25">
      <c r="A313" s="213"/>
      <c r="B313" s="265" t="s">
        <v>494</v>
      </c>
      <c r="C313" s="265"/>
      <c r="D313" s="265"/>
      <c r="E313" s="5"/>
      <c r="F313" s="5"/>
      <c r="G313" s="6"/>
      <c r="H313" s="6"/>
      <c r="I313" s="7"/>
      <c r="J313" s="5"/>
      <c r="K313" s="5"/>
      <c r="L313" s="5"/>
      <c r="M313" s="5"/>
      <c r="N313" s="301"/>
    </row>
    <row r="314" spans="1:14" s="227" customFormat="1" x14ac:dyDescent="0.25">
      <c r="A314" s="213">
        <v>241</v>
      </c>
      <c r="B314" s="36" t="s">
        <v>522</v>
      </c>
      <c r="C314" s="37" t="s">
        <v>846</v>
      </c>
      <c r="D314" s="37" t="s">
        <v>787</v>
      </c>
      <c r="E314" s="10"/>
      <c r="F314" s="11">
        <v>137800.57</v>
      </c>
      <c r="G314" s="11">
        <v>4189.1373279999998</v>
      </c>
      <c r="H314" s="11">
        <v>3954.88</v>
      </c>
      <c r="I314" s="11">
        <f t="shared" ref="I314" si="230">F314-G314-H314-L314</f>
        <v>129656.55267199999</v>
      </c>
      <c r="J314" s="11">
        <v>20997.07</v>
      </c>
      <c r="K314" s="11"/>
      <c r="L314" s="11"/>
      <c r="M314" s="11">
        <f t="shared" ref="M314:M315" si="231">SUM(G314+H314+J314+K314+L314)</f>
        <v>29141.087328000001</v>
      </c>
      <c r="N314" s="298">
        <f t="shared" ref="N314" si="232">SUM(F314-M314)</f>
        <v>108659.48267200001</v>
      </c>
    </row>
    <row r="315" spans="1:14" s="227" customFormat="1" x14ac:dyDescent="0.25">
      <c r="A315" s="213">
        <v>344</v>
      </c>
      <c r="B315" s="49" t="s">
        <v>817</v>
      </c>
      <c r="C315" s="14" t="s">
        <v>846</v>
      </c>
      <c r="D315" s="60" t="s">
        <v>819</v>
      </c>
      <c r="E315" s="30"/>
      <c r="F315" s="11">
        <v>70000</v>
      </c>
      <c r="G315" s="11">
        <f>F315*3.04%</f>
        <v>2128</v>
      </c>
      <c r="H315" s="11">
        <f>F315*2.87%</f>
        <v>2009</v>
      </c>
      <c r="I315" s="11">
        <f>F315-G315-H315-L315</f>
        <v>65863</v>
      </c>
      <c r="J315" s="11">
        <v>5368.45</v>
      </c>
      <c r="K315" s="11"/>
      <c r="L315" s="11"/>
      <c r="M315" s="11">
        <f t="shared" si="231"/>
        <v>9505.4500000000007</v>
      </c>
      <c r="N315" s="298">
        <f>SUM(F315-M315)</f>
        <v>60494.55</v>
      </c>
    </row>
    <row r="316" spans="1:14" s="227" customFormat="1" x14ac:dyDescent="0.25">
      <c r="A316" s="213">
        <v>343</v>
      </c>
      <c r="B316" s="36" t="s">
        <v>815</v>
      </c>
      <c r="C316" s="37" t="s">
        <v>847</v>
      </c>
      <c r="D316" s="37" t="s">
        <v>774</v>
      </c>
      <c r="E316" s="31">
        <v>10901.22565759114</v>
      </c>
      <c r="F316" s="11">
        <v>59057.39</v>
      </c>
      <c r="G316" s="32">
        <v>2126.7419159907708</v>
      </c>
      <c r="H316" s="32">
        <v>2007.8122693728701</v>
      </c>
      <c r="I316" s="11">
        <f>E316+F316-G316-H316-L316</f>
        <v>65824.061472227506</v>
      </c>
      <c r="J316" s="11">
        <v>5360.66</v>
      </c>
      <c r="K316" s="11"/>
      <c r="L316" s="11"/>
      <c r="M316" s="11">
        <f>SUM(G316+H316+J316+K316+L316)</f>
        <v>9495.2141853636404</v>
      </c>
      <c r="N316" s="298">
        <f>SUM(E316+F316-M316)</f>
        <v>60463.401472227502</v>
      </c>
    </row>
    <row r="317" spans="1:14" s="227" customFormat="1" x14ac:dyDescent="0.25">
      <c r="A317" s="213">
        <v>33</v>
      </c>
      <c r="B317" s="49" t="s">
        <v>65</v>
      </c>
      <c r="C317" s="14" t="s">
        <v>846</v>
      </c>
      <c r="D317" s="60" t="s">
        <v>67</v>
      </c>
      <c r="E317" s="10"/>
      <c r="F317" s="11">
        <v>35434.43</v>
      </c>
      <c r="G317" s="11">
        <v>1077.21</v>
      </c>
      <c r="H317" s="11">
        <v>1016.97</v>
      </c>
      <c r="I317" s="11">
        <f>F317-G317-H317-L317</f>
        <v>33340.25</v>
      </c>
      <c r="J317" s="11">
        <v>0</v>
      </c>
      <c r="K317" s="11"/>
      <c r="L317" s="11"/>
      <c r="M317" s="11">
        <f>SUM(G317+H317+J317+K317+L317)</f>
        <v>2094.1800000000003</v>
      </c>
      <c r="N317" s="303">
        <f>SUM(F317-M317)</f>
        <v>33340.25</v>
      </c>
    </row>
    <row r="318" spans="1:14" s="227" customFormat="1" x14ac:dyDescent="0.25">
      <c r="A318" s="213">
        <v>34</v>
      </c>
      <c r="B318" s="49" t="s">
        <v>536</v>
      </c>
      <c r="C318" s="14" t="s">
        <v>846</v>
      </c>
      <c r="D318" s="60" t="s">
        <v>67</v>
      </c>
      <c r="E318" s="10"/>
      <c r="F318" s="11">
        <v>35434.43</v>
      </c>
      <c r="G318" s="11">
        <v>1077.21</v>
      </c>
      <c r="H318" s="11">
        <v>1016.97</v>
      </c>
      <c r="I318" s="11">
        <f>F318-G318-H318-L318</f>
        <v>33340.25</v>
      </c>
      <c r="J318" s="11">
        <v>0</v>
      </c>
      <c r="K318" s="11"/>
      <c r="L318" s="11"/>
      <c r="M318" s="11">
        <f>SUM(G318+H318+J318+K318+L318)</f>
        <v>2094.1800000000003</v>
      </c>
      <c r="N318" s="303">
        <f>SUM(F318-M318)</f>
        <v>33340.25</v>
      </c>
    </row>
    <row r="319" spans="1:14" s="227" customFormat="1" x14ac:dyDescent="0.25">
      <c r="A319" s="213">
        <v>46</v>
      </c>
      <c r="B319" s="49" t="s">
        <v>84</v>
      </c>
      <c r="C319" s="14" t="s">
        <v>846</v>
      </c>
      <c r="D319" s="60" t="s">
        <v>67</v>
      </c>
      <c r="E319" s="10"/>
      <c r="F319" s="11">
        <v>35434.43</v>
      </c>
      <c r="G319" s="11">
        <v>1077.21</v>
      </c>
      <c r="H319" s="11">
        <v>1016.97</v>
      </c>
      <c r="I319" s="11">
        <f>F319-G319-H319-L319</f>
        <v>33340.25</v>
      </c>
      <c r="J319" s="11">
        <v>0</v>
      </c>
      <c r="K319" s="11"/>
      <c r="L319" s="11"/>
      <c r="M319" s="11">
        <f>SUM(G319+H319+J319+K319+L319)</f>
        <v>2094.1800000000003</v>
      </c>
      <c r="N319" s="298">
        <f>SUM(F319-M319)</f>
        <v>33340.25</v>
      </c>
    </row>
    <row r="320" spans="1:14" s="227" customFormat="1" x14ac:dyDescent="0.25">
      <c r="A320" s="213">
        <v>57</v>
      </c>
      <c r="B320" s="49" t="s">
        <v>96</v>
      </c>
      <c r="C320" s="14" t="s">
        <v>846</v>
      </c>
      <c r="D320" s="60" t="s">
        <v>67</v>
      </c>
      <c r="E320" s="10"/>
      <c r="F320" s="11">
        <v>35434.43</v>
      </c>
      <c r="G320" s="11">
        <v>1077.21</v>
      </c>
      <c r="H320" s="11">
        <v>1016.97</v>
      </c>
      <c r="I320" s="11">
        <f>F320-G320-H320-L320</f>
        <v>33340.25</v>
      </c>
      <c r="J320" s="11">
        <v>0</v>
      </c>
      <c r="K320" s="11"/>
      <c r="L320" s="11"/>
      <c r="M320" s="11">
        <f>SUM(G320+H320+J320+K320+L320)</f>
        <v>2094.1800000000003</v>
      </c>
      <c r="N320" s="298">
        <f>SUM(F320-M320)</f>
        <v>33340.25</v>
      </c>
    </row>
    <row r="321" spans="1:14" s="227" customFormat="1" x14ac:dyDescent="0.25">
      <c r="A321" s="213">
        <v>230</v>
      </c>
      <c r="B321" s="54" t="s">
        <v>698</v>
      </c>
      <c r="C321" s="10" t="s">
        <v>846</v>
      </c>
      <c r="D321" s="30" t="s">
        <v>305</v>
      </c>
      <c r="E321" s="10"/>
      <c r="F321" s="11">
        <v>35434.43</v>
      </c>
      <c r="G321" s="11">
        <v>1077.21</v>
      </c>
      <c r="H321" s="11">
        <v>1016.97</v>
      </c>
      <c r="I321" s="11">
        <f t="shared" ref="I321" si="233">F321-G321-H321-L321</f>
        <v>33340.25</v>
      </c>
      <c r="J321" s="11">
        <v>0</v>
      </c>
      <c r="K321" s="11"/>
      <c r="L321" s="11"/>
      <c r="M321" s="11">
        <f t="shared" ref="M321" si="234">SUM(G321+H321+J321+K321+L321)</f>
        <v>2094.1800000000003</v>
      </c>
      <c r="N321" s="298">
        <f t="shared" ref="N321" si="235">SUM(F321-M321)</f>
        <v>33340.25</v>
      </c>
    </row>
    <row r="322" spans="1:14" s="227" customFormat="1" x14ac:dyDescent="0.25">
      <c r="A322" s="213">
        <v>231</v>
      </c>
      <c r="B322" s="49" t="s">
        <v>699</v>
      </c>
      <c r="C322" s="14" t="s">
        <v>846</v>
      </c>
      <c r="D322" s="60" t="s">
        <v>67</v>
      </c>
      <c r="E322" s="10"/>
      <c r="F322" s="11">
        <v>35434.43</v>
      </c>
      <c r="G322" s="11">
        <v>1077.21</v>
      </c>
      <c r="H322" s="11">
        <v>1016.97</v>
      </c>
      <c r="I322" s="11">
        <f>F322-G322-H322-L322</f>
        <v>33340.25</v>
      </c>
      <c r="J322" s="11">
        <v>0</v>
      </c>
      <c r="K322" s="11"/>
      <c r="L322" s="11"/>
      <c r="M322" s="11">
        <f>SUM(G322+H322+J322+K322+L322)</f>
        <v>2094.1800000000003</v>
      </c>
      <c r="N322" s="298">
        <f>SUM(F322-M322)</f>
        <v>33340.25</v>
      </c>
    </row>
    <row r="323" spans="1:14" s="227" customFormat="1" x14ac:dyDescent="0.25">
      <c r="A323" s="213">
        <v>326</v>
      </c>
      <c r="B323" s="36" t="s">
        <v>759</v>
      </c>
      <c r="C323" s="37" t="s">
        <v>846</v>
      </c>
      <c r="D323" s="37" t="s">
        <v>67</v>
      </c>
      <c r="E323" s="10"/>
      <c r="F323" s="11">
        <v>35434.43</v>
      </c>
      <c r="G323" s="11">
        <v>1077.21</v>
      </c>
      <c r="H323" s="11">
        <v>1016.97</v>
      </c>
      <c r="I323" s="11">
        <f>F323-G323-H323-L323</f>
        <v>33340.25</v>
      </c>
      <c r="J323" s="11">
        <v>0</v>
      </c>
      <c r="K323" s="11"/>
      <c r="L323" s="11"/>
      <c r="M323" s="11">
        <f>SUM(G323+H323+J323+K323+L323)</f>
        <v>2094.1800000000003</v>
      </c>
      <c r="N323" s="298">
        <f>SUM(F323-M323)</f>
        <v>33340.25</v>
      </c>
    </row>
    <row r="324" spans="1:14" s="227" customFormat="1" x14ac:dyDescent="0.25">
      <c r="A324" s="213">
        <v>328</v>
      </c>
      <c r="B324" s="36" t="s">
        <v>760</v>
      </c>
      <c r="C324" s="37" t="s">
        <v>846</v>
      </c>
      <c r="D324" s="37" t="s">
        <v>67</v>
      </c>
      <c r="E324" s="10"/>
      <c r="F324" s="11">
        <v>35434.43</v>
      </c>
      <c r="G324" s="11">
        <v>1077.21</v>
      </c>
      <c r="H324" s="11">
        <v>1016.97</v>
      </c>
      <c r="I324" s="11">
        <f t="shared" ref="I324" si="236">F324-G324-H324-L324</f>
        <v>33340.25</v>
      </c>
      <c r="J324" s="11">
        <v>0</v>
      </c>
      <c r="K324" s="11"/>
      <c r="L324" s="11"/>
      <c r="M324" s="11">
        <f t="shared" ref="M324" si="237">SUM(G324+H324+J324+K324+L324)</f>
        <v>2094.1800000000003</v>
      </c>
      <c r="N324" s="298">
        <f t="shared" ref="N324" si="238">SUM(F324-M324)</f>
        <v>33340.25</v>
      </c>
    </row>
    <row r="325" spans="1:14" s="227" customFormat="1" x14ac:dyDescent="0.25">
      <c r="A325" s="213">
        <v>331</v>
      </c>
      <c r="B325" s="36" t="s">
        <v>762</v>
      </c>
      <c r="C325" s="37" t="s">
        <v>846</v>
      </c>
      <c r="D325" s="37" t="s">
        <v>67</v>
      </c>
      <c r="E325" s="220"/>
      <c r="F325" s="11">
        <v>35434.43</v>
      </c>
      <c r="G325" s="11">
        <v>1077.21</v>
      </c>
      <c r="H325" s="11">
        <v>1016.97</v>
      </c>
      <c r="I325" s="11">
        <f>E325+F325-G325-H325-L325</f>
        <v>33340.25</v>
      </c>
      <c r="J325" s="11">
        <v>0</v>
      </c>
      <c r="K325" s="11"/>
      <c r="L325" s="11"/>
      <c r="M325" s="11">
        <f>SUM(G325+H325+J325+K325+L325)</f>
        <v>2094.1800000000003</v>
      </c>
      <c r="N325" s="298">
        <f>SUM(E325+F325-M325)</f>
        <v>33340.25</v>
      </c>
    </row>
    <row r="326" spans="1:14" s="227" customFormat="1" x14ac:dyDescent="0.25">
      <c r="A326" s="213"/>
      <c r="B326" s="53" t="s">
        <v>30</v>
      </c>
      <c r="C326" s="5"/>
      <c r="D326" s="62"/>
      <c r="E326" s="13">
        <f>SUM(E314:E325)</f>
        <v>10901.22565759114</v>
      </c>
      <c r="F326" s="13">
        <f t="shared" ref="F326:N326" si="239">SUM(F314:F325)</f>
        <v>585767.83000000007</v>
      </c>
      <c r="G326" s="13">
        <f t="shared" si="239"/>
        <v>18138.769243990762</v>
      </c>
      <c r="H326" s="13">
        <f t="shared" si="239"/>
        <v>17124.422269372866</v>
      </c>
      <c r="I326" s="13">
        <f t="shared" si="239"/>
        <v>561405.86414422747</v>
      </c>
      <c r="J326" s="13">
        <f t="shared" si="239"/>
        <v>31726.18</v>
      </c>
      <c r="K326" s="13">
        <f t="shared" si="239"/>
        <v>0</v>
      </c>
      <c r="L326" s="13">
        <f t="shared" si="239"/>
        <v>0</v>
      </c>
      <c r="M326" s="13">
        <f t="shared" si="239"/>
        <v>66989.371513363643</v>
      </c>
      <c r="N326" s="300">
        <f t="shared" si="239"/>
        <v>529679.68414422753</v>
      </c>
    </row>
    <row r="327" spans="1:14" s="227" customFormat="1" x14ac:dyDescent="0.25">
      <c r="A327" s="282"/>
      <c r="B327" s="283"/>
      <c r="C327" s="283"/>
      <c r="D327" s="283"/>
      <c r="E327" s="283"/>
      <c r="F327" s="283"/>
      <c r="G327" s="283"/>
      <c r="H327" s="283"/>
      <c r="I327" s="283"/>
      <c r="J327" s="283"/>
      <c r="K327" s="283"/>
      <c r="L327" s="283"/>
      <c r="M327" s="283"/>
      <c r="N327" s="283"/>
    </row>
    <row r="328" spans="1:14" s="227" customFormat="1" x14ac:dyDescent="0.25">
      <c r="A328" s="213"/>
      <c r="B328" s="265" t="s">
        <v>337</v>
      </c>
      <c r="C328" s="265"/>
      <c r="D328" s="265"/>
      <c r="E328" s="5"/>
      <c r="F328" s="5"/>
      <c r="G328" s="6"/>
      <c r="H328" s="6"/>
      <c r="I328" s="7"/>
      <c r="J328" s="5"/>
      <c r="K328" s="5"/>
      <c r="L328" s="5"/>
      <c r="M328" s="5"/>
      <c r="N328" s="301"/>
    </row>
    <row r="329" spans="1:14" s="227" customFormat="1" x14ac:dyDescent="0.25">
      <c r="A329" s="213">
        <v>259</v>
      </c>
      <c r="B329" s="49" t="s">
        <v>713</v>
      </c>
      <c r="C329" s="14" t="s">
        <v>846</v>
      </c>
      <c r="D329" s="60" t="s">
        <v>788</v>
      </c>
      <c r="E329" s="10"/>
      <c r="F329" s="11">
        <v>137800.57</v>
      </c>
      <c r="G329" s="11">
        <v>4189.1373279999998</v>
      </c>
      <c r="H329" s="11">
        <v>3954.88</v>
      </c>
      <c r="I329" s="11">
        <f t="shared" ref="I329" si="240">F329-G329-H329-L329</f>
        <v>129656.55267199999</v>
      </c>
      <c r="J329" s="11">
        <v>20997.07</v>
      </c>
      <c r="K329" s="11"/>
      <c r="L329" s="11"/>
      <c r="M329" s="11">
        <f t="shared" ref="M329" si="241">SUM(G329+H329+J329+K329+L329)</f>
        <v>29141.087328000001</v>
      </c>
      <c r="N329" s="298">
        <f t="shared" ref="N329" si="242">SUM(F329-M329)</f>
        <v>108659.48267200001</v>
      </c>
    </row>
    <row r="330" spans="1:14" s="227" customFormat="1" x14ac:dyDescent="0.25">
      <c r="A330" s="213">
        <v>348</v>
      </c>
      <c r="B330" s="49" t="s">
        <v>827</v>
      </c>
      <c r="C330" s="14" t="s">
        <v>847</v>
      </c>
      <c r="D330" s="60" t="s">
        <v>773</v>
      </c>
      <c r="E330" s="28"/>
      <c r="F330" s="42">
        <v>69041.089986155959</v>
      </c>
      <c r="G330" s="11">
        <v>2098.8491355791411</v>
      </c>
      <c r="H330" s="11">
        <v>1981.479282602676</v>
      </c>
      <c r="I330" s="11">
        <f>F330-G330-H330-L330</f>
        <v>64960.761567974136</v>
      </c>
      <c r="J330" s="11">
        <v>5188</v>
      </c>
      <c r="K330" s="11"/>
      <c r="L330" s="11"/>
      <c r="M330" s="11">
        <f>SUM(G330+H330+J330+K330+L330)</f>
        <v>9268.3284181818162</v>
      </c>
      <c r="N330" s="298">
        <f>SUM(F330-M330)</f>
        <v>59772.761567974143</v>
      </c>
    </row>
    <row r="331" spans="1:14" s="227" customFormat="1" x14ac:dyDescent="0.25">
      <c r="A331" s="213">
        <v>261</v>
      </c>
      <c r="B331" s="36" t="s">
        <v>714</v>
      </c>
      <c r="C331" s="37" t="s">
        <v>847</v>
      </c>
      <c r="D331" s="37" t="s">
        <v>774</v>
      </c>
      <c r="E331" s="10"/>
      <c r="F331" s="11">
        <v>59057.39</v>
      </c>
      <c r="G331" s="11">
        <v>1795.34</v>
      </c>
      <c r="H331" s="11">
        <v>1694.95</v>
      </c>
      <c r="I331" s="11">
        <f>F331-G331-H331-L331</f>
        <v>54376.98</v>
      </c>
      <c r="J331" s="11">
        <v>3071.25</v>
      </c>
      <c r="K331" s="11"/>
      <c r="L331" s="11">
        <v>1190.1199999999999</v>
      </c>
      <c r="M331" s="11">
        <f>SUM(G331+H331+J331+K331+L331)</f>
        <v>7751.66</v>
      </c>
      <c r="N331" s="298">
        <f>SUM(F331-M331)</f>
        <v>51305.729999999996</v>
      </c>
    </row>
    <row r="332" spans="1:14" s="227" customFormat="1" x14ac:dyDescent="0.25">
      <c r="A332" s="213">
        <v>263</v>
      </c>
      <c r="B332" s="36" t="s">
        <v>715</v>
      </c>
      <c r="C332" s="37" t="s">
        <v>847</v>
      </c>
      <c r="D332" s="37" t="s">
        <v>119</v>
      </c>
      <c r="E332" s="28"/>
      <c r="F332" s="11">
        <v>45933.54</v>
      </c>
      <c r="G332" s="11">
        <v>1396.38</v>
      </c>
      <c r="H332" s="11">
        <v>1318.29</v>
      </c>
      <c r="I332" s="11">
        <f>F332-G332-H332-L332</f>
        <v>42028.75</v>
      </c>
      <c r="J332" s="11">
        <v>1101.56</v>
      </c>
      <c r="K332" s="11"/>
      <c r="L332" s="11">
        <v>1190.1199999999999</v>
      </c>
      <c r="M332" s="11">
        <f t="shared" ref="M332" si="243">SUM(G332+H332+J332+K332+L332)</f>
        <v>5006.3500000000004</v>
      </c>
      <c r="N332" s="298">
        <f>SUM(F332-M332)</f>
        <v>40927.19</v>
      </c>
    </row>
    <row r="333" spans="1:14" s="227" customFormat="1" x14ac:dyDescent="0.25">
      <c r="A333" s="213"/>
      <c r="B333" s="53" t="s">
        <v>30</v>
      </c>
      <c r="C333" s="5"/>
      <c r="D333" s="62"/>
      <c r="E333" s="13">
        <f>SUM(E329:E332)</f>
        <v>0</v>
      </c>
      <c r="F333" s="13">
        <f t="shared" ref="F333:N333" si="244">SUM(F329:F332)</f>
        <v>311832.58998615597</v>
      </c>
      <c r="G333" s="13">
        <f t="shared" si="244"/>
        <v>9479.7064635791412</v>
      </c>
      <c r="H333" s="13">
        <f t="shared" si="244"/>
        <v>8949.5992826026759</v>
      </c>
      <c r="I333" s="13">
        <f t="shared" si="244"/>
        <v>291023.04423997412</v>
      </c>
      <c r="J333" s="13">
        <f t="shared" si="244"/>
        <v>30357.88</v>
      </c>
      <c r="K333" s="13">
        <f t="shared" si="244"/>
        <v>0</v>
      </c>
      <c r="L333" s="13">
        <f t="shared" si="244"/>
        <v>2380.2399999999998</v>
      </c>
      <c r="M333" s="13">
        <f t="shared" si="244"/>
        <v>51167.425746181812</v>
      </c>
      <c r="N333" s="300">
        <f t="shared" si="244"/>
        <v>260665.16423997417</v>
      </c>
    </row>
    <row r="334" spans="1:14" s="288" customFormat="1" x14ac:dyDescent="0.25">
      <c r="A334" s="287"/>
    </row>
    <row r="335" spans="1:14" s="227" customFormat="1" x14ac:dyDescent="0.25">
      <c r="A335" s="213"/>
      <c r="B335" s="265" t="s">
        <v>341</v>
      </c>
      <c r="C335" s="265"/>
      <c r="D335" s="265"/>
      <c r="E335" s="5"/>
      <c r="F335" s="5"/>
      <c r="G335" s="6"/>
      <c r="H335" s="6"/>
      <c r="I335" s="7"/>
      <c r="J335" s="5"/>
      <c r="K335" s="5"/>
      <c r="L335" s="5"/>
      <c r="M335" s="5"/>
      <c r="N335" s="301"/>
    </row>
    <row r="336" spans="1:14" s="227" customFormat="1" x14ac:dyDescent="0.25">
      <c r="A336" s="213">
        <v>264</v>
      </c>
      <c r="B336" s="49" t="s">
        <v>716</v>
      </c>
      <c r="C336" s="14" t="s">
        <v>846</v>
      </c>
      <c r="D336" s="60" t="s">
        <v>788</v>
      </c>
      <c r="E336" s="10"/>
      <c r="F336" s="11">
        <v>137800.57</v>
      </c>
      <c r="G336" s="11">
        <v>4189.1373279999998</v>
      </c>
      <c r="H336" s="11">
        <v>3954.88</v>
      </c>
      <c r="I336" s="11">
        <f>F336-G336-H336-L336</f>
        <v>129656.55267199999</v>
      </c>
      <c r="J336" s="11">
        <v>20997.07</v>
      </c>
      <c r="K336" s="11"/>
      <c r="L336" s="11"/>
      <c r="M336" s="11">
        <f>SUM(G336+H336+J336+K336+L336)</f>
        <v>29141.087328000001</v>
      </c>
      <c r="N336" s="298">
        <f>SUM(F336-M336)</f>
        <v>108659.48267200001</v>
      </c>
    </row>
    <row r="337" spans="1:14" s="227" customFormat="1" x14ac:dyDescent="0.25">
      <c r="A337" s="213">
        <v>265</v>
      </c>
      <c r="B337" s="36" t="s">
        <v>343</v>
      </c>
      <c r="C337" s="37" t="s">
        <v>847</v>
      </c>
      <c r="D337" s="37" t="s">
        <v>27</v>
      </c>
      <c r="E337" s="30"/>
      <c r="F337" s="11">
        <v>65619.320000000007</v>
      </c>
      <c r="G337" s="11">
        <v>1994.83</v>
      </c>
      <c r="H337" s="11">
        <v>1883.27</v>
      </c>
      <c r="I337" s="11">
        <f t="shared" ref="I337:I340" si="245">F337-G337-H337-L337</f>
        <v>60551.100000000006</v>
      </c>
      <c r="J337" s="11">
        <v>4306.07</v>
      </c>
      <c r="K337" s="11"/>
      <c r="L337" s="11">
        <v>1190.1199999999999</v>
      </c>
      <c r="M337" s="11">
        <f t="shared" ref="M337:M340" si="246">SUM(G337+H337+J337+K337+L337)</f>
        <v>9374.2900000000009</v>
      </c>
      <c r="N337" s="298">
        <f t="shared" ref="N337:N340" si="247">SUM(F337-M337)</f>
        <v>56245.030000000006</v>
      </c>
    </row>
    <row r="338" spans="1:14" s="227" customFormat="1" x14ac:dyDescent="0.25">
      <c r="A338" s="213">
        <v>266</v>
      </c>
      <c r="B338" s="36" t="s">
        <v>717</v>
      </c>
      <c r="C338" s="37" t="s">
        <v>847</v>
      </c>
      <c r="D338" s="37" t="s">
        <v>27</v>
      </c>
      <c r="E338" s="10"/>
      <c r="F338" s="11">
        <v>65619.320000000007</v>
      </c>
      <c r="G338" s="11">
        <v>1994.83</v>
      </c>
      <c r="H338" s="11">
        <v>1883.27</v>
      </c>
      <c r="I338" s="11">
        <f t="shared" si="245"/>
        <v>61741.220000000008</v>
      </c>
      <c r="J338" s="11">
        <v>4544.09</v>
      </c>
      <c r="K338" s="29"/>
      <c r="L338" s="29"/>
      <c r="M338" s="11">
        <f t="shared" ref="M338" si="248">SUM(G338+H338+J338+K338+L338)</f>
        <v>8422.19</v>
      </c>
      <c r="N338" s="298">
        <f>SUM(F338-M338)</f>
        <v>57197.130000000005</v>
      </c>
    </row>
    <row r="339" spans="1:14" s="227" customFormat="1" x14ac:dyDescent="0.25">
      <c r="A339" s="213">
        <v>267</v>
      </c>
      <c r="B339" s="36" t="s">
        <v>718</v>
      </c>
      <c r="C339" s="37" t="s">
        <v>846</v>
      </c>
      <c r="D339" s="37" t="s">
        <v>119</v>
      </c>
      <c r="E339" s="28"/>
      <c r="F339" s="11">
        <v>45933.54</v>
      </c>
      <c r="G339" s="11">
        <v>1396.38</v>
      </c>
      <c r="H339" s="11">
        <v>1318.29</v>
      </c>
      <c r="I339" s="11">
        <f t="shared" si="245"/>
        <v>40838.630000000005</v>
      </c>
      <c r="J339" s="11">
        <v>923.04</v>
      </c>
      <c r="K339" s="11"/>
      <c r="L339" s="11">
        <v>2380.2399999999998</v>
      </c>
      <c r="M339" s="11">
        <f t="shared" si="246"/>
        <v>6017.95</v>
      </c>
      <c r="N339" s="298">
        <f t="shared" si="247"/>
        <v>39915.590000000004</v>
      </c>
    </row>
    <row r="340" spans="1:14" s="227" customFormat="1" x14ac:dyDescent="0.25">
      <c r="A340" s="213">
        <v>268</v>
      </c>
      <c r="B340" s="36" t="s">
        <v>719</v>
      </c>
      <c r="C340" s="37" t="s">
        <v>846</v>
      </c>
      <c r="D340" s="37" t="s">
        <v>121</v>
      </c>
      <c r="E340" s="10"/>
      <c r="F340" s="11">
        <v>39371.599999999999</v>
      </c>
      <c r="G340" s="11">
        <v>1196.9000000000001</v>
      </c>
      <c r="H340" s="11">
        <v>1129.96</v>
      </c>
      <c r="I340" s="11">
        <f t="shared" si="245"/>
        <v>37044.74</v>
      </c>
      <c r="J340" s="11">
        <v>353.96</v>
      </c>
      <c r="K340" s="11"/>
      <c r="L340" s="11"/>
      <c r="M340" s="11">
        <f t="shared" si="246"/>
        <v>2680.82</v>
      </c>
      <c r="N340" s="298">
        <f t="shared" si="247"/>
        <v>36690.78</v>
      </c>
    </row>
    <row r="341" spans="1:14" s="227" customFormat="1" x14ac:dyDescent="0.25">
      <c r="A341" s="213"/>
      <c r="B341" s="53" t="s">
        <v>30</v>
      </c>
      <c r="C341" s="5"/>
      <c r="D341" s="62"/>
      <c r="E341" s="13">
        <f>SUM(E336:E340)</f>
        <v>0</v>
      </c>
      <c r="F341" s="13">
        <f t="shared" ref="F341:N341" si="249">SUM(F336:F340)</f>
        <v>354344.35</v>
      </c>
      <c r="G341" s="13">
        <f t="shared" si="249"/>
        <v>10772.077327999999</v>
      </c>
      <c r="H341" s="13">
        <f t="shared" si="249"/>
        <v>10169.669999999998</v>
      </c>
      <c r="I341" s="13">
        <f t="shared" si="249"/>
        <v>329832.24267199996</v>
      </c>
      <c r="J341" s="13">
        <f t="shared" si="249"/>
        <v>31124.23</v>
      </c>
      <c r="K341" s="13">
        <f t="shared" si="249"/>
        <v>0</v>
      </c>
      <c r="L341" s="13">
        <f t="shared" si="249"/>
        <v>3570.3599999999997</v>
      </c>
      <c r="M341" s="13">
        <f t="shared" si="249"/>
        <v>55636.337328000001</v>
      </c>
      <c r="N341" s="300">
        <f t="shared" si="249"/>
        <v>298708.01267199998</v>
      </c>
    </row>
    <row r="342" spans="1:14" s="288" customFormat="1" x14ac:dyDescent="0.25">
      <c r="A342" s="287"/>
    </row>
    <row r="343" spans="1:14" s="227" customFormat="1" x14ac:dyDescent="0.25">
      <c r="A343" s="213"/>
      <c r="B343" s="265" t="s">
        <v>348</v>
      </c>
      <c r="C343" s="265"/>
      <c r="D343" s="265"/>
      <c r="E343" s="5"/>
      <c r="F343" s="5"/>
      <c r="G343" s="6"/>
      <c r="H343" s="6"/>
      <c r="I343" s="7"/>
      <c r="J343" s="5"/>
      <c r="K343" s="5"/>
      <c r="L343" s="5"/>
      <c r="M343" s="5"/>
      <c r="N343" s="301"/>
    </row>
    <row r="344" spans="1:14" s="227" customFormat="1" x14ac:dyDescent="0.25">
      <c r="A344" s="213">
        <v>270</v>
      </c>
      <c r="B344" s="49" t="s">
        <v>720</v>
      </c>
      <c r="C344" s="14" t="s">
        <v>846</v>
      </c>
      <c r="D344" s="60" t="s">
        <v>27</v>
      </c>
      <c r="E344" s="10"/>
      <c r="F344" s="11">
        <v>65619.320000000007</v>
      </c>
      <c r="G344" s="11">
        <v>1994.83</v>
      </c>
      <c r="H344" s="11">
        <v>1883.27</v>
      </c>
      <c r="I344" s="11">
        <f>F344-G344-H344-L344</f>
        <v>61741.220000000008</v>
      </c>
      <c r="J344" s="11">
        <v>4544.09</v>
      </c>
      <c r="K344" s="29"/>
      <c r="L344" s="29"/>
      <c r="M344" s="11">
        <f>SUM(G344+H344+J344+K344+L344)</f>
        <v>8422.19</v>
      </c>
      <c r="N344" s="298">
        <f>SUM(F344-M344)</f>
        <v>57197.130000000005</v>
      </c>
    </row>
    <row r="345" spans="1:14" s="227" customFormat="1" x14ac:dyDescent="0.25">
      <c r="A345" s="213">
        <v>271</v>
      </c>
      <c r="B345" s="49" t="s">
        <v>721</v>
      </c>
      <c r="C345" s="14" t="s">
        <v>847</v>
      </c>
      <c r="D345" s="60" t="s">
        <v>774</v>
      </c>
      <c r="E345" s="10"/>
      <c r="F345" s="11">
        <v>59057.39</v>
      </c>
      <c r="G345" s="11">
        <v>1795.34</v>
      </c>
      <c r="H345" s="11">
        <v>1694.95</v>
      </c>
      <c r="I345" s="11">
        <f t="shared" ref="I345:I351" si="250">F345-G345-H345-L345</f>
        <v>55567.100000000006</v>
      </c>
      <c r="J345" s="11">
        <v>3309.27</v>
      </c>
      <c r="K345" s="11"/>
      <c r="L345" s="11"/>
      <c r="M345" s="11">
        <f t="shared" ref="M345:M351" si="251">SUM(G345+H345+J345+K345+L345)</f>
        <v>6799.5599999999995</v>
      </c>
      <c r="N345" s="298">
        <f t="shared" ref="N345:N351" si="252">SUM(F345-M345)</f>
        <v>52257.83</v>
      </c>
    </row>
    <row r="346" spans="1:14" s="227" customFormat="1" x14ac:dyDescent="0.25">
      <c r="A346" s="213">
        <v>272</v>
      </c>
      <c r="B346" s="49" t="s">
        <v>526</v>
      </c>
      <c r="C346" s="14" t="s">
        <v>847</v>
      </c>
      <c r="D346" s="60" t="s">
        <v>119</v>
      </c>
      <c r="E346" s="28"/>
      <c r="F346" s="11">
        <v>45933.54</v>
      </c>
      <c r="G346" s="11">
        <v>1396.38</v>
      </c>
      <c r="H346" s="11">
        <v>1318.29</v>
      </c>
      <c r="I346" s="11">
        <f t="shared" si="250"/>
        <v>43218.87</v>
      </c>
      <c r="J346" s="11">
        <v>1280.08</v>
      </c>
      <c r="K346" s="11"/>
      <c r="L346" s="11"/>
      <c r="M346" s="11">
        <f t="shared" si="251"/>
        <v>3994.75</v>
      </c>
      <c r="N346" s="298">
        <f t="shared" si="252"/>
        <v>41938.79</v>
      </c>
    </row>
    <row r="347" spans="1:14" s="227" customFormat="1" x14ac:dyDescent="0.25">
      <c r="A347" s="213">
        <v>273</v>
      </c>
      <c r="B347" s="49" t="s">
        <v>722</v>
      </c>
      <c r="C347" s="14" t="s">
        <v>846</v>
      </c>
      <c r="D347" s="60" t="s">
        <v>353</v>
      </c>
      <c r="E347" s="28"/>
      <c r="F347" s="11">
        <v>39371.599999999999</v>
      </c>
      <c r="G347" s="11">
        <v>1196.9000000000001</v>
      </c>
      <c r="H347" s="11">
        <v>1129.96</v>
      </c>
      <c r="I347" s="11">
        <f t="shared" si="250"/>
        <v>37044.74</v>
      </c>
      <c r="J347" s="11">
        <v>353.96</v>
      </c>
      <c r="K347" s="11"/>
      <c r="L347" s="11"/>
      <c r="M347" s="11">
        <f t="shared" si="251"/>
        <v>2680.82</v>
      </c>
      <c r="N347" s="298">
        <f t="shared" si="252"/>
        <v>36690.78</v>
      </c>
    </row>
    <row r="348" spans="1:14" s="227" customFormat="1" x14ac:dyDescent="0.25">
      <c r="A348" s="213">
        <v>274</v>
      </c>
      <c r="B348" s="49" t="s">
        <v>477</v>
      </c>
      <c r="C348" s="14" t="s">
        <v>846</v>
      </c>
      <c r="D348" s="60" t="s">
        <v>71</v>
      </c>
      <c r="E348" s="28"/>
      <c r="F348" s="11">
        <v>32809.660000000003</v>
      </c>
      <c r="G348" s="11">
        <v>997.41</v>
      </c>
      <c r="H348" s="11">
        <v>941.64</v>
      </c>
      <c r="I348" s="11">
        <f t="shared" si="250"/>
        <v>30870.610000000004</v>
      </c>
      <c r="J348" s="11">
        <v>0</v>
      </c>
      <c r="K348" s="11"/>
      <c r="L348" s="11"/>
      <c r="M348" s="11">
        <f t="shared" si="251"/>
        <v>1939.05</v>
      </c>
      <c r="N348" s="298">
        <f t="shared" si="252"/>
        <v>30870.610000000004</v>
      </c>
    </row>
    <row r="349" spans="1:14" s="227" customFormat="1" x14ac:dyDescent="0.25">
      <c r="A349" s="213">
        <v>275</v>
      </c>
      <c r="B349" s="36" t="s">
        <v>723</v>
      </c>
      <c r="C349" s="37" t="s">
        <v>846</v>
      </c>
      <c r="D349" s="37" t="s">
        <v>71</v>
      </c>
      <c r="E349" s="28"/>
      <c r="F349" s="11">
        <v>32809.660000000003</v>
      </c>
      <c r="G349" s="11">
        <v>997.41</v>
      </c>
      <c r="H349" s="11">
        <v>941.64</v>
      </c>
      <c r="I349" s="11">
        <f t="shared" si="250"/>
        <v>30870.610000000004</v>
      </c>
      <c r="J349" s="11">
        <v>0</v>
      </c>
      <c r="K349" s="11"/>
      <c r="L349" s="11"/>
      <c r="M349" s="11">
        <f t="shared" si="251"/>
        <v>1939.05</v>
      </c>
      <c r="N349" s="298">
        <f t="shared" si="252"/>
        <v>30870.610000000004</v>
      </c>
    </row>
    <row r="350" spans="1:14" s="227" customFormat="1" x14ac:dyDescent="0.25">
      <c r="A350" s="213">
        <v>276</v>
      </c>
      <c r="B350" s="36" t="s">
        <v>498</v>
      </c>
      <c r="C350" s="37" t="s">
        <v>846</v>
      </c>
      <c r="D350" s="37" t="s">
        <v>71</v>
      </c>
      <c r="E350" s="28"/>
      <c r="F350" s="11">
        <v>32809.660000000003</v>
      </c>
      <c r="G350" s="11">
        <v>997.41</v>
      </c>
      <c r="H350" s="11">
        <v>941.64</v>
      </c>
      <c r="I350" s="11">
        <f t="shared" si="250"/>
        <v>30870.610000000004</v>
      </c>
      <c r="J350" s="11">
        <v>0</v>
      </c>
      <c r="K350" s="11"/>
      <c r="L350" s="11"/>
      <c r="M350" s="11">
        <f t="shared" si="251"/>
        <v>1939.05</v>
      </c>
      <c r="N350" s="298">
        <f t="shared" si="252"/>
        <v>30870.610000000004</v>
      </c>
    </row>
    <row r="351" spans="1:14" s="227" customFormat="1" x14ac:dyDescent="0.25">
      <c r="A351" s="213">
        <v>277</v>
      </c>
      <c r="B351" s="36" t="s">
        <v>724</v>
      </c>
      <c r="C351" s="37" t="s">
        <v>846</v>
      </c>
      <c r="D351" s="37" t="s">
        <v>71</v>
      </c>
      <c r="E351" s="28"/>
      <c r="F351" s="11">
        <v>32809.660000000003</v>
      </c>
      <c r="G351" s="11">
        <v>997.41</v>
      </c>
      <c r="H351" s="11">
        <v>941.64</v>
      </c>
      <c r="I351" s="11">
        <f t="shared" si="250"/>
        <v>29680.490000000005</v>
      </c>
      <c r="J351" s="11">
        <v>0</v>
      </c>
      <c r="K351" s="11"/>
      <c r="L351" s="11">
        <v>1190.1199999999999</v>
      </c>
      <c r="M351" s="11">
        <f t="shared" si="251"/>
        <v>3129.17</v>
      </c>
      <c r="N351" s="298">
        <f t="shared" si="252"/>
        <v>29680.490000000005</v>
      </c>
    </row>
    <row r="352" spans="1:14" s="227" customFormat="1" x14ac:dyDescent="0.25">
      <c r="A352" s="213"/>
      <c r="B352" s="53" t="s">
        <v>30</v>
      </c>
      <c r="C352" s="5"/>
      <c r="D352" s="62"/>
      <c r="E352" s="13">
        <f t="shared" ref="E352:N352" si="253">SUM(E344:E351)</f>
        <v>0</v>
      </c>
      <c r="F352" s="13">
        <f t="shared" si="253"/>
        <v>341220.49000000011</v>
      </c>
      <c r="G352" s="13">
        <f t="shared" si="253"/>
        <v>10373.09</v>
      </c>
      <c r="H352" s="13">
        <f t="shared" si="253"/>
        <v>9793.0300000000007</v>
      </c>
      <c r="I352" s="13">
        <f t="shared" si="253"/>
        <v>319864.25</v>
      </c>
      <c r="J352" s="13">
        <f t="shared" si="253"/>
        <v>9487.4</v>
      </c>
      <c r="K352" s="13">
        <f t="shared" si="253"/>
        <v>0</v>
      </c>
      <c r="L352" s="13">
        <f t="shared" si="253"/>
        <v>1190.1199999999999</v>
      </c>
      <c r="M352" s="13">
        <f t="shared" si="253"/>
        <v>30843.64</v>
      </c>
      <c r="N352" s="300">
        <f t="shared" si="253"/>
        <v>310376.85000000003</v>
      </c>
    </row>
    <row r="353" spans="1:14" s="288" customFormat="1" x14ac:dyDescent="0.25">
      <c r="A353" s="287"/>
    </row>
    <row r="354" spans="1:14" s="227" customFormat="1" x14ac:dyDescent="0.25">
      <c r="A354" s="213"/>
      <c r="B354" s="265" t="s">
        <v>358</v>
      </c>
      <c r="C354" s="265"/>
      <c r="D354" s="265"/>
      <c r="E354" s="5"/>
      <c r="F354" s="5"/>
      <c r="G354" s="6"/>
      <c r="H354" s="6"/>
      <c r="I354" s="7"/>
      <c r="J354" s="5"/>
      <c r="K354" s="5"/>
      <c r="L354" s="5"/>
      <c r="M354" s="5"/>
      <c r="N354" s="301"/>
    </row>
    <row r="355" spans="1:14" s="227" customFormat="1" x14ac:dyDescent="0.25">
      <c r="A355" s="213">
        <v>278</v>
      </c>
      <c r="B355" s="49" t="s">
        <v>725</v>
      </c>
      <c r="C355" s="14" t="s">
        <v>847</v>
      </c>
      <c r="D355" s="60" t="s">
        <v>787</v>
      </c>
      <c r="E355" s="10"/>
      <c r="F355" s="11">
        <v>137800.57</v>
      </c>
      <c r="G355" s="11">
        <v>4189.1373279999998</v>
      </c>
      <c r="H355" s="11">
        <v>3954.88</v>
      </c>
      <c r="I355" s="11">
        <f t="shared" ref="I355:I356" si="254">F355-G355-H355-L355</f>
        <v>129656.55267199999</v>
      </c>
      <c r="J355" s="11">
        <v>20997.07</v>
      </c>
      <c r="K355" s="11"/>
      <c r="L355" s="11"/>
      <c r="M355" s="11">
        <f t="shared" ref="M355:M356" si="255">SUM(G355+H355+J355+K355+L355)</f>
        <v>29141.087328000001</v>
      </c>
      <c r="N355" s="298">
        <f t="shared" ref="N355:N356" si="256">SUM(F355-M355)</f>
        <v>108659.48267200001</v>
      </c>
    </row>
    <row r="356" spans="1:14" s="227" customFormat="1" x14ac:dyDescent="0.25">
      <c r="A356" s="213">
        <v>279</v>
      </c>
      <c r="B356" s="36" t="s">
        <v>726</v>
      </c>
      <c r="C356" s="37" t="s">
        <v>847</v>
      </c>
      <c r="D356" s="37" t="s">
        <v>201</v>
      </c>
      <c r="E356" s="33"/>
      <c r="F356" s="11">
        <v>72181.25</v>
      </c>
      <c r="G356" s="11">
        <v>2194.31</v>
      </c>
      <c r="H356" s="11">
        <v>2071.6</v>
      </c>
      <c r="I356" s="11">
        <f t="shared" si="254"/>
        <v>67915.34</v>
      </c>
      <c r="J356" s="11">
        <v>5778.92</v>
      </c>
      <c r="K356" s="11"/>
      <c r="L356" s="11"/>
      <c r="M356" s="11">
        <f t="shared" si="255"/>
        <v>10044.83</v>
      </c>
      <c r="N356" s="298">
        <f t="shared" si="256"/>
        <v>62136.42</v>
      </c>
    </row>
    <row r="357" spans="1:14" s="227" customFormat="1" x14ac:dyDescent="0.25">
      <c r="A357" s="213">
        <v>280</v>
      </c>
      <c r="B357" s="36" t="s">
        <v>727</v>
      </c>
      <c r="C357" s="37" t="s">
        <v>847</v>
      </c>
      <c r="D357" s="37" t="s">
        <v>774</v>
      </c>
      <c r="E357" s="10"/>
      <c r="F357" s="11">
        <v>59057.39</v>
      </c>
      <c r="G357" s="11">
        <v>1795.34</v>
      </c>
      <c r="H357" s="11">
        <v>1694.95</v>
      </c>
      <c r="I357" s="11">
        <f>F357-G357-H357-L357</f>
        <v>55567.100000000006</v>
      </c>
      <c r="J357" s="11">
        <v>3309.27</v>
      </c>
      <c r="K357" s="11"/>
      <c r="L357" s="11"/>
      <c r="M357" s="11">
        <f>SUM(G357+H357+J357+K357+L357)</f>
        <v>6799.5599999999995</v>
      </c>
      <c r="N357" s="298">
        <f>SUM(F357-M357)</f>
        <v>52257.83</v>
      </c>
    </row>
    <row r="358" spans="1:14" s="227" customFormat="1" x14ac:dyDescent="0.25">
      <c r="A358" s="213"/>
      <c r="B358" s="53" t="s">
        <v>30</v>
      </c>
      <c r="C358" s="5"/>
      <c r="D358" s="62"/>
      <c r="E358" s="13">
        <f>SUM(E355:E357)</f>
        <v>0</v>
      </c>
      <c r="F358" s="13">
        <f t="shared" ref="F358:N358" si="257">SUM(F355:F357)</f>
        <v>269039.21000000002</v>
      </c>
      <c r="G358" s="13">
        <f t="shared" si="257"/>
        <v>8178.7873280000003</v>
      </c>
      <c r="H358" s="13">
        <f t="shared" si="257"/>
        <v>7721.4299999999994</v>
      </c>
      <c r="I358" s="13">
        <f t="shared" si="257"/>
        <v>253138.99267199999</v>
      </c>
      <c r="J358" s="13">
        <f t="shared" si="257"/>
        <v>30085.26</v>
      </c>
      <c r="K358" s="13">
        <f t="shared" si="257"/>
        <v>0</v>
      </c>
      <c r="L358" s="13">
        <f t="shared" si="257"/>
        <v>0</v>
      </c>
      <c r="M358" s="13">
        <f t="shared" si="257"/>
        <v>45985.477328000001</v>
      </c>
      <c r="N358" s="300">
        <f t="shared" si="257"/>
        <v>223053.73267200001</v>
      </c>
    </row>
    <row r="359" spans="1:14" s="288" customFormat="1" x14ac:dyDescent="0.25">
      <c r="A359" s="287"/>
    </row>
    <row r="360" spans="1:14" s="227" customFormat="1" x14ac:dyDescent="0.25">
      <c r="A360" s="213"/>
      <c r="B360" s="265" t="s">
        <v>362</v>
      </c>
      <c r="C360" s="265"/>
      <c r="D360" s="265"/>
      <c r="E360" s="5"/>
      <c r="F360" s="5"/>
      <c r="G360" s="6"/>
      <c r="H360" s="6"/>
      <c r="I360" s="7"/>
      <c r="J360" s="5"/>
      <c r="K360" s="5"/>
      <c r="L360" s="5"/>
      <c r="M360" s="5"/>
      <c r="N360" s="301"/>
    </row>
    <row r="361" spans="1:14" s="227" customFormat="1" x14ac:dyDescent="0.25">
      <c r="A361" s="213">
        <v>281</v>
      </c>
      <c r="B361" s="36" t="s">
        <v>728</v>
      </c>
      <c r="C361" s="37" t="s">
        <v>847</v>
      </c>
      <c r="D361" s="37" t="s">
        <v>787</v>
      </c>
      <c r="E361" s="31"/>
      <c r="F361" s="11">
        <v>137800.57</v>
      </c>
      <c r="G361" s="11">
        <v>4189.1373279999998</v>
      </c>
      <c r="H361" s="11">
        <v>3954.88</v>
      </c>
      <c r="I361" s="11">
        <f t="shared" ref="I361:I364" si="258">F361-G361-H361-L361</f>
        <v>129656.55267199999</v>
      </c>
      <c r="J361" s="11">
        <v>20997.07</v>
      </c>
      <c r="K361" s="11"/>
      <c r="L361" s="11"/>
      <c r="M361" s="11">
        <f t="shared" ref="M361:M362" si="259">SUM(G361+H361+J361+K361+L361)</f>
        <v>29141.087328000001</v>
      </c>
      <c r="N361" s="298">
        <f t="shared" ref="N361:N362" si="260">SUM(F361-M361)</f>
        <v>108659.48267200001</v>
      </c>
    </row>
    <row r="362" spans="1:14" s="227" customFormat="1" x14ac:dyDescent="0.25">
      <c r="A362" s="213">
        <v>282</v>
      </c>
      <c r="B362" s="36" t="s">
        <v>364</v>
      </c>
      <c r="C362" s="37" t="s">
        <v>847</v>
      </c>
      <c r="D362" s="37" t="s">
        <v>201</v>
      </c>
      <c r="E362" s="30"/>
      <c r="F362" s="11">
        <v>72181.25</v>
      </c>
      <c r="G362" s="11">
        <v>2194.31</v>
      </c>
      <c r="H362" s="11">
        <v>2071.6</v>
      </c>
      <c r="I362" s="11">
        <f t="shared" si="258"/>
        <v>66725.22</v>
      </c>
      <c r="J362" s="11">
        <v>5540.89</v>
      </c>
      <c r="K362" s="11"/>
      <c r="L362" s="11">
        <v>1190.1199999999999</v>
      </c>
      <c r="M362" s="11">
        <f t="shared" si="259"/>
        <v>10996.919999999998</v>
      </c>
      <c r="N362" s="298">
        <f t="shared" si="260"/>
        <v>61184.33</v>
      </c>
    </row>
    <row r="363" spans="1:14" s="227" customFormat="1" x14ac:dyDescent="0.25">
      <c r="A363" s="213">
        <v>283</v>
      </c>
      <c r="B363" s="36" t="s">
        <v>366</v>
      </c>
      <c r="C363" s="37" t="s">
        <v>846</v>
      </c>
      <c r="D363" s="37" t="s">
        <v>27</v>
      </c>
      <c r="E363" s="10"/>
      <c r="F363" s="11">
        <v>65619.320000000007</v>
      </c>
      <c r="G363" s="11">
        <v>1994.83</v>
      </c>
      <c r="H363" s="11">
        <v>1883.27</v>
      </c>
      <c r="I363" s="11">
        <f t="shared" si="258"/>
        <v>61741.220000000008</v>
      </c>
      <c r="J363" s="11">
        <v>4544.09</v>
      </c>
      <c r="K363" s="218">
        <v>709.56</v>
      </c>
      <c r="L363" s="29"/>
      <c r="M363" s="11">
        <f>SUM(G363+H363+J363+K363+L363)</f>
        <v>9131.75</v>
      </c>
      <c r="N363" s="298">
        <f>SUM(F363-M363)</f>
        <v>56487.570000000007</v>
      </c>
    </row>
    <row r="364" spans="1:14" s="227" customFormat="1" x14ac:dyDescent="0.25">
      <c r="A364" s="213">
        <v>284</v>
      </c>
      <c r="B364" s="36" t="s">
        <v>729</v>
      </c>
      <c r="C364" s="37" t="s">
        <v>847</v>
      </c>
      <c r="D364" s="37" t="s">
        <v>27</v>
      </c>
      <c r="E364" s="30"/>
      <c r="F364" s="11">
        <v>65619.320000000007</v>
      </c>
      <c r="G364" s="11">
        <v>1994.83</v>
      </c>
      <c r="H364" s="11">
        <v>1883.27</v>
      </c>
      <c r="I364" s="11">
        <f t="shared" si="258"/>
        <v>60551.100000000006</v>
      </c>
      <c r="J364" s="11">
        <v>4306.07</v>
      </c>
      <c r="K364" s="219">
        <v>1419.1200000000001</v>
      </c>
      <c r="L364" s="11">
        <v>1190.1199999999999</v>
      </c>
      <c r="M364" s="11">
        <f t="shared" ref="M364" si="261">SUM(G364+H364+J364+K364+L364)</f>
        <v>10793.41</v>
      </c>
      <c r="N364" s="298">
        <f t="shared" ref="N364" si="262">SUM(F364-M364)</f>
        <v>54825.91</v>
      </c>
    </row>
    <row r="365" spans="1:14" s="227" customFormat="1" x14ac:dyDescent="0.25">
      <c r="A365" s="213"/>
      <c r="B365" s="53" t="s">
        <v>30</v>
      </c>
      <c r="C365" s="5"/>
      <c r="D365" s="62"/>
      <c r="E365" s="13">
        <f t="shared" ref="E365:N365" si="263">SUM(E361:E364)</f>
        <v>0</v>
      </c>
      <c r="F365" s="13">
        <f t="shared" si="263"/>
        <v>341220.46</v>
      </c>
      <c r="G365" s="13">
        <f t="shared" si="263"/>
        <v>10373.107328</v>
      </c>
      <c r="H365" s="13">
        <f t="shared" si="263"/>
        <v>9793.02</v>
      </c>
      <c r="I365" s="13">
        <f t="shared" si="263"/>
        <v>318674.092672</v>
      </c>
      <c r="J365" s="13">
        <f t="shared" si="263"/>
        <v>35388.119999999995</v>
      </c>
      <c r="K365" s="13">
        <f t="shared" si="263"/>
        <v>2128.6800000000003</v>
      </c>
      <c r="L365" s="13">
        <f t="shared" si="263"/>
        <v>2380.2399999999998</v>
      </c>
      <c r="M365" s="13">
        <f t="shared" si="263"/>
        <v>60063.167327999996</v>
      </c>
      <c r="N365" s="300">
        <f t="shared" si="263"/>
        <v>281157.29267200001</v>
      </c>
    </row>
    <row r="366" spans="1:14" s="288" customFormat="1" x14ac:dyDescent="0.25">
      <c r="A366" s="287"/>
    </row>
    <row r="367" spans="1:14" s="227" customFormat="1" x14ac:dyDescent="0.25">
      <c r="A367" s="213"/>
      <c r="B367" s="265" t="s">
        <v>369</v>
      </c>
      <c r="C367" s="265"/>
      <c r="D367" s="265"/>
      <c r="E367" s="5"/>
      <c r="F367" s="5"/>
      <c r="G367" s="6"/>
      <c r="H367" s="6"/>
      <c r="I367" s="7"/>
      <c r="J367" s="5"/>
      <c r="K367" s="5"/>
      <c r="L367" s="5"/>
      <c r="M367" s="5"/>
      <c r="N367" s="301"/>
    </row>
    <row r="368" spans="1:14" s="227" customFormat="1" x14ac:dyDescent="0.25">
      <c r="A368" s="213">
        <v>285</v>
      </c>
      <c r="B368" s="49" t="s">
        <v>730</v>
      </c>
      <c r="C368" s="14" t="s">
        <v>847</v>
      </c>
      <c r="D368" s="60" t="s">
        <v>787</v>
      </c>
      <c r="E368" s="10"/>
      <c r="F368" s="11">
        <v>137800.57</v>
      </c>
      <c r="G368" s="11">
        <v>4189.1373279999998</v>
      </c>
      <c r="H368" s="11">
        <v>3954.88</v>
      </c>
      <c r="I368" s="11">
        <f>F368-G368-H368-L368</f>
        <v>127276.31267199999</v>
      </c>
      <c r="J368" s="11">
        <v>20402.009999999998</v>
      </c>
      <c r="K368" s="11"/>
      <c r="L368" s="11">
        <v>2380.2399999999998</v>
      </c>
      <c r="M368" s="11">
        <f>SUM(G368+H368+J368+K368+L368)</f>
        <v>30926.267327999994</v>
      </c>
      <c r="N368" s="298">
        <f t="shared" ref="N368" si="264">SUM(F368-M368)</f>
        <v>106874.30267200002</v>
      </c>
    </row>
    <row r="369" spans="1:14" s="227" customFormat="1" x14ac:dyDescent="0.25">
      <c r="A369" s="213"/>
      <c r="B369" s="53" t="s">
        <v>30</v>
      </c>
      <c r="C369" s="5"/>
      <c r="D369" s="62"/>
      <c r="E369" s="13">
        <f>SUM(E368:E368)</f>
        <v>0</v>
      </c>
      <c r="F369" s="13">
        <f t="shared" ref="F369:N369" si="265">SUM(F368:F368)</f>
        <v>137800.57</v>
      </c>
      <c r="G369" s="13">
        <f t="shared" si="265"/>
        <v>4189.1373279999998</v>
      </c>
      <c r="H369" s="13">
        <f t="shared" si="265"/>
        <v>3954.88</v>
      </c>
      <c r="I369" s="13">
        <f t="shared" si="265"/>
        <v>127276.31267199999</v>
      </c>
      <c r="J369" s="13">
        <f t="shared" si="265"/>
        <v>20402.009999999998</v>
      </c>
      <c r="K369" s="13">
        <f t="shared" si="265"/>
        <v>0</v>
      </c>
      <c r="L369" s="13">
        <f t="shared" si="265"/>
        <v>2380.2399999999998</v>
      </c>
      <c r="M369" s="13">
        <f t="shared" si="265"/>
        <v>30926.267327999994</v>
      </c>
      <c r="N369" s="300">
        <f t="shared" si="265"/>
        <v>106874.30267200002</v>
      </c>
    </row>
    <row r="370" spans="1:14" s="288" customFormat="1" x14ac:dyDescent="0.25">
      <c r="A370" s="287"/>
    </row>
    <row r="371" spans="1:14" s="227" customFormat="1" x14ac:dyDescent="0.25">
      <c r="A371" s="213"/>
      <c r="B371" s="265" t="s">
        <v>371</v>
      </c>
      <c r="C371" s="265"/>
      <c r="D371" s="265"/>
      <c r="E371" s="5"/>
      <c r="F371" s="5"/>
      <c r="G371" s="6"/>
      <c r="H371" s="6"/>
      <c r="I371" s="7"/>
      <c r="J371" s="5"/>
      <c r="K371" s="5"/>
      <c r="L371" s="5"/>
      <c r="M371" s="5"/>
      <c r="N371" s="301"/>
    </row>
    <row r="372" spans="1:14" s="227" customFormat="1" x14ac:dyDescent="0.25">
      <c r="A372" s="213">
        <v>286</v>
      </c>
      <c r="B372" s="49" t="s">
        <v>552</v>
      </c>
      <c r="C372" s="14" t="s">
        <v>846</v>
      </c>
      <c r="D372" s="60" t="s">
        <v>787</v>
      </c>
      <c r="E372" s="39"/>
      <c r="F372" s="11">
        <v>137800.57</v>
      </c>
      <c r="G372" s="11">
        <v>4189.1373279999998</v>
      </c>
      <c r="H372" s="11">
        <v>3954.88</v>
      </c>
      <c r="I372" s="11">
        <f t="shared" ref="I372:I373" si="266">F372-G372-H372-L372</f>
        <v>129656.55267199999</v>
      </c>
      <c r="J372" s="11">
        <v>20997.07</v>
      </c>
      <c r="K372" s="11"/>
      <c r="L372" s="11"/>
      <c r="M372" s="11">
        <f t="shared" ref="M372:M373" si="267">SUM(G372+H372+J372+K372+L372)</f>
        <v>29141.087328000001</v>
      </c>
      <c r="N372" s="298">
        <f t="shared" ref="N372:N373" si="268">SUM(F372-M372)</f>
        <v>108659.48267200001</v>
      </c>
    </row>
    <row r="373" spans="1:14" s="227" customFormat="1" x14ac:dyDescent="0.25">
      <c r="A373" s="213">
        <v>287</v>
      </c>
      <c r="B373" s="49" t="s">
        <v>731</v>
      </c>
      <c r="C373" s="14" t="s">
        <v>846</v>
      </c>
      <c r="D373" s="60" t="s">
        <v>201</v>
      </c>
      <c r="E373" s="10"/>
      <c r="F373" s="11">
        <v>72181.25</v>
      </c>
      <c r="G373" s="11">
        <v>2194.31</v>
      </c>
      <c r="H373" s="11">
        <v>2071.6</v>
      </c>
      <c r="I373" s="11">
        <f t="shared" si="266"/>
        <v>67915.34</v>
      </c>
      <c r="J373" s="11">
        <v>5778.92</v>
      </c>
      <c r="K373" s="11"/>
      <c r="L373" s="11"/>
      <c r="M373" s="11">
        <f t="shared" si="267"/>
        <v>10044.83</v>
      </c>
      <c r="N373" s="298">
        <f t="shared" si="268"/>
        <v>62136.42</v>
      </c>
    </row>
    <row r="374" spans="1:14" s="227" customFormat="1" x14ac:dyDescent="0.25">
      <c r="A374" s="213">
        <v>288</v>
      </c>
      <c r="B374" s="49" t="s">
        <v>478</v>
      </c>
      <c r="C374" s="14" t="s">
        <v>847</v>
      </c>
      <c r="D374" s="60" t="s">
        <v>774</v>
      </c>
      <c r="E374" s="10"/>
      <c r="F374" s="11">
        <v>59057.39</v>
      </c>
      <c r="G374" s="11">
        <v>1795.34</v>
      </c>
      <c r="H374" s="11">
        <v>1694.95</v>
      </c>
      <c r="I374" s="11">
        <f>F374-G374-H374-L374</f>
        <v>54376.98</v>
      </c>
      <c r="J374" s="11">
        <v>3071.25</v>
      </c>
      <c r="K374" s="217">
        <v>1419.1200000000001</v>
      </c>
      <c r="L374" s="11">
        <v>1190.1199999999999</v>
      </c>
      <c r="M374" s="11">
        <f>SUM(G374+H374+J374+K374+L374)</f>
        <v>9170.7799999999988</v>
      </c>
      <c r="N374" s="298">
        <f>SUM(F374-M374)</f>
        <v>49886.61</v>
      </c>
    </row>
    <row r="375" spans="1:14" s="227" customFormat="1" x14ac:dyDescent="0.25">
      <c r="A375" s="213">
        <v>289</v>
      </c>
      <c r="B375" s="49" t="s">
        <v>732</v>
      </c>
      <c r="C375" s="14" t="s">
        <v>846</v>
      </c>
      <c r="D375" s="60" t="s">
        <v>121</v>
      </c>
      <c r="E375" s="28"/>
      <c r="F375" s="11">
        <v>39371.599999999999</v>
      </c>
      <c r="G375" s="11">
        <v>1196.9000000000001</v>
      </c>
      <c r="H375" s="11">
        <v>1129.96</v>
      </c>
      <c r="I375" s="11">
        <f>F375-G375-H375-L375</f>
        <v>37044.74</v>
      </c>
      <c r="J375" s="11">
        <v>353.96</v>
      </c>
      <c r="K375" s="11"/>
      <c r="L375" s="11"/>
      <c r="M375" s="11">
        <f>SUM(G375+H375+J375+K375+L375)</f>
        <v>2680.82</v>
      </c>
      <c r="N375" s="298">
        <f>SUM(F375-M375)</f>
        <v>36690.78</v>
      </c>
    </row>
    <row r="376" spans="1:14" s="227" customFormat="1" x14ac:dyDescent="0.25">
      <c r="A376" s="213">
        <v>290</v>
      </c>
      <c r="B376" s="49" t="s">
        <v>553</v>
      </c>
      <c r="C376" s="14" t="s">
        <v>846</v>
      </c>
      <c r="D376" s="60" t="s">
        <v>121</v>
      </c>
      <c r="E376" s="28"/>
      <c r="F376" s="11">
        <v>39371.599999999999</v>
      </c>
      <c r="G376" s="11">
        <v>1196.9000000000001</v>
      </c>
      <c r="H376" s="11">
        <v>1129.96</v>
      </c>
      <c r="I376" s="11">
        <f>F376-G376-H376-L376</f>
        <v>37044.74</v>
      </c>
      <c r="J376" s="11">
        <v>353.96</v>
      </c>
      <c r="K376" s="11"/>
      <c r="L376" s="11"/>
      <c r="M376" s="11">
        <f>SUM(G376+H376+J376+K376+L376)</f>
        <v>2680.82</v>
      </c>
      <c r="N376" s="298">
        <f>SUM(F376-M376)</f>
        <v>36690.78</v>
      </c>
    </row>
    <row r="377" spans="1:14" s="227" customFormat="1" x14ac:dyDescent="0.25">
      <c r="A377" s="213">
        <v>291</v>
      </c>
      <c r="B377" s="49" t="s">
        <v>733</v>
      </c>
      <c r="C377" s="14" t="s">
        <v>846</v>
      </c>
      <c r="D377" s="60" t="s">
        <v>121</v>
      </c>
      <c r="E377" s="28"/>
      <c r="F377" s="11">
        <v>39371.599999999999</v>
      </c>
      <c r="G377" s="11">
        <v>1196.9000000000001</v>
      </c>
      <c r="H377" s="11">
        <v>1129.96</v>
      </c>
      <c r="I377" s="11">
        <v>35854.619999999995</v>
      </c>
      <c r="J377" s="11">
        <v>175.44</v>
      </c>
      <c r="K377" s="11"/>
      <c r="L377" s="11">
        <v>1190.1199999999999</v>
      </c>
      <c r="M377" s="11">
        <f>SUM(G377+H377+J377+K377+L377)</f>
        <v>3692.42</v>
      </c>
      <c r="N377" s="298">
        <f>SUM(F377-M377)</f>
        <v>35679.18</v>
      </c>
    </row>
    <row r="378" spans="1:14" s="227" customFormat="1" x14ac:dyDescent="0.25">
      <c r="A378" s="213">
        <v>292</v>
      </c>
      <c r="B378" s="36" t="s">
        <v>734</v>
      </c>
      <c r="C378" s="37" t="s">
        <v>846</v>
      </c>
      <c r="D378" s="37" t="s">
        <v>217</v>
      </c>
      <c r="E378" s="28"/>
      <c r="F378" s="11">
        <v>32809.660000000003</v>
      </c>
      <c r="G378" s="11">
        <v>997.41</v>
      </c>
      <c r="H378" s="11">
        <v>941.64</v>
      </c>
      <c r="I378" s="11">
        <f t="shared" ref="I378" si="269">F378-G378-H378-L378</f>
        <v>30870.610000000004</v>
      </c>
      <c r="J378" s="11">
        <v>0</v>
      </c>
      <c r="K378" s="11"/>
      <c r="L378" s="11"/>
      <c r="M378" s="11">
        <f t="shared" ref="M378" si="270">SUM(G378+H378+J378+K378+L378)</f>
        <v>1939.05</v>
      </c>
      <c r="N378" s="298">
        <f t="shared" ref="N378:N379" si="271">SUM(F378-M378)</f>
        <v>30870.610000000004</v>
      </c>
    </row>
    <row r="379" spans="1:14" s="227" customFormat="1" x14ac:dyDescent="0.25">
      <c r="A379" s="213">
        <v>293</v>
      </c>
      <c r="B379" s="36" t="s">
        <v>527</v>
      </c>
      <c r="C379" s="37" t="s">
        <v>846</v>
      </c>
      <c r="D379" s="37" t="s">
        <v>71</v>
      </c>
      <c r="E379" s="28"/>
      <c r="F379" s="11">
        <v>32809.660000000003</v>
      </c>
      <c r="G379" s="11">
        <v>997.41</v>
      </c>
      <c r="H379" s="11">
        <v>941.64</v>
      </c>
      <c r="I379" s="11">
        <f>F379-G379-H379-L379</f>
        <v>30870.610000000004</v>
      </c>
      <c r="J379" s="11">
        <v>0</v>
      </c>
      <c r="K379" s="11"/>
      <c r="L379" s="11"/>
      <c r="M379" s="11">
        <f>SUM(G379+H379+J379+K379+L379)</f>
        <v>1939.05</v>
      </c>
      <c r="N379" s="298">
        <f t="shared" si="271"/>
        <v>30870.610000000004</v>
      </c>
    </row>
    <row r="380" spans="1:14" s="227" customFormat="1" x14ac:dyDescent="0.25">
      <c r="A380" s="213"/>
      <c r="B380" s="53" t="s">
        <v>30</v>
      </c>
      <c r="C380" s="5"/>
      <c r="D380" s="62"/>
      <c r="E380" s="13">
        <f>SUM(E372:E379)</f>
        <v>0</v>
      </c>
      <c r="F380" s="13">
        <f t="shared" ref="F380:N380" si="272">SUM(F372:F379)</f>
        <v>452773.32999999996</v>
      </c>
      <c r="G380" s="13">
        <f t="shared" si="272"/>
        <v>13764.307327999999</v>
      </c>
      <c r="H380" s="13">
        <f t="shared" si="272"/>
        <v>12994.589999999997</v>
      </c>
      <c r="I380" s="13">
        <f t="shared" si="272"/>
        <v>423634.19267199998</v>
      </c>
      <c r="J380" s="13">
        <f t="shared" si="272"/>
        <v>30730.599999999995</v>
      </c>
      <c r="K380" s="13">
        <f t="shared" si="272"/>
        <v>1419.1200000000001</v>
      </c>
      <c r="L380" s="13">
        <f t="shared" si="272"/>
        <v>2380.2399999999998</v>
      </c>
      <c r="M380" s="13">
        <f t="shared" si="272"/>
        <v>61288.857328000006</v>
      </c>
      <c r="N380" s="300">
        <f t="shared" si="272"/>
        <v>391484.47267199995</v>
      </c>
    </row>
    <row r="381" spans="1:14" s="288" customFormat="1" x14ac:dyDescent="0.25">
      <c r="A381" s="287"/>
    </row>
    <row r="382" spans="1:14" s="262" customFormat="1" x14ac:dyDescent="0.25">
      <c r="A382" s="213"/>
      <c r="B382" s="265" t="s">
        <v>497</v>
      </c>
      <c r="C382" s="265"/>
      <c r="D382" s="265"/>
      <c r="E382" s="5"/>
      <c r="F382" s="5"/>
      <c r="G382" s="6"/>
      <c r="H382" s="6"/>
      <c r="I382" s="7"/>
      <c r="J382" s="5"/>
      <c r="K382" s="5"/>
      <c r="L382" s="5"/>
      <c r="M382" s="5"/>
      <c r="N382" s="301"/>
    </row>
    <row r="383" spans="1:14" s="262" customFormat="1" x14ac:dyDescent="0.25">
      <c r="A383" s="213">
        <v>242</v>
      </c>
      <c r="B383" s="49" t="s">
        <v>705</v>
      </c>
      <c r="C383" s="14" t="s">
        <v>846</v>
      </c>
      <c r="D383" s="60" t="s">
        <v>795</v>
      </c>
      <c r="E383" s="10"/>
      <c r="F383" s="11">
        <v>196857.95</v>
      </c>
      <c r="G383" s="11">
        <v>4742.3999999999996</v>
      </c>
      <c r="H383" s="11">
        <v>5649.8231650000007</v>
      </c>
      <c r="I383" s="11">
        <f t="shared" ref="I383" si="273">F383-G383-H383-L383</f>
        <v>186465.72683500001</v>
      </c>
      <c r="J383" s="11">
        <v>35199.370000000003</v>
      </c>
      <c r="K383" s="11"/>
      <c r="L383" s="11"/>
      <c r="M383" s="11">
        <f t="shared" ref="M383" si="274">SUM(G383+H383+J383+K383+L383)</f>
        <v>45591.593164999998</v>
      </c>
      <c r="N383" s="298">
        <f>SUM(F383-M383)</f>
        <v>151266.35683500001</v>
      </c>
    </row>
    <row r="384" spans="1:14" s="262" customFormat="1" x14ac:dyDescent="0.25">
      <c r="A384" s="213">
        <v>258</v>
      </c>
      <c r="B384" s="36" t="s">
        <v>712</v>
      </c>
      <c r="C384" s="37" t="s">
        <v>847</v>
      </c>
      <c r="D384" s="37" t="s">
        <v>27</v>
      </c>
      <c r="E384" s="10"/>
      <c r="F384" s="11">
        <v>65619.320000000007</v>
      </c>
      <c r="G384" s="11">
        <v>1994.83</v>
      </c>
      <c r="H384" s="11">
        <v>1883.27</v>
      </c>
      <c r="I384" s="11">
        <f t="shared" ref="I384" si="275">F384-G384-H384-L384</f>
        <v>61741.220000000008</v>
      </c>
      <c r="J384" s="11">
        <v>4544.09</v>
      </c>
      <c r="K384" s="29"/>
      <c r="L384" s="29"/>
      <c r="M384" s="11">
        <f t="shared" ref="M384" si="276">SUM(G384+H384+J384+K384+L384)</f>
        <v>8422.19</v>
      </c>
      <c r="N384" s="298">
        <f>SUM(F384-M384)</f>
        <v>57197.130000000005</v>
      </c>
    </row>
    <row r="385" spans="1:14" s="262" customFormat="1" x14ac:dyDescent="0.25">
      <c r="A385" s="213"/>
      <c r="B385" s="53" t="s">
        <v>30</v>
      </c>
      <c r="C385" s="5"/>
      <c r="D385" s="62"/>
      <c r="E385" s="13">
        <f>SUM(E383:E384)</f>
        <v>0</v>
      </c>
      <c r="F385" s="13">
        <f t="shared" ref="F385:N385" si="277">SUM(F383:F384)</f>
        <v>262477.27</v>
      </c>
      <c r="G385" s="13">
        <f t="shared" si="277"/>
        <v>6737.23</v>
      </c>
      <c r="H385" s="13">
        <f t="shared" si="277"/>
        <v>7533.0931650000002</v>
      </c>
      <c r="I385" s="13">
        <f t="shared" si="277"/>
        <v>248206.94683500001</v>
      </c>
      <c r="J385" s="13">
        <f t="shared" si="277"/>
        <v>39743.460000000006</v>
      </c>
      <c r="K385" s="13">
        <f t="shared" si="277"/>
        <v>0</v>
      </c>
      <c r="L385" s="13">
        <f t="shared" si="277"/>
        <v>0</v>
      </c>
      <c r="M385" s="13">
        <f t="shared" si="277"/>
        <v>54013.783165000001</v>
      </c>
      <c r="N385" s="300">
        <f t="shared" si="277"/>
        <v>208463.48683500002</v>
      </c>
    </row>
    <row r="386" spans="1:14" s="288" customFormat="1" x14ac:dyDescent="0.25">
      <c r="A386" s="287"/>
    </row>
    <row r="387" spans="1:14" s="227" customFormat="1" x14ac:dyDescent="0.25">
      <c r="A387" s="213"/>
      <c r="B387" s="265" t="s">
        <v>499</v>
      </c>
      <c r="C387" s="265"/>
      <c r="D387" s="265"/>
      <c r="E387" s="5"/>
      <c r="F387" s="5"/>
      <c r="G387" s="6"/>
      <c r="H387" s="6"/>
      <c r="I387" s="7"/>
      <c r="J387" s="5"/>
      <c r="K387" s="5"/>
      <c r="L387" s="5"/>
      <c r="M387" s="5"/>
      <c r="N387" s="301"/>
    </row>
    <row r="388" spans="1:14" s="227" customFormat="1" x14ac:dyDescent="0.25">
      <c r="A388" s="213">
        <v>295</v>
      </c>
      <c r="B388" s="49" t="s">
        <v>735</v>
      </c>
      <c r="C388" s="14" t="s">
        <v>846</v>
      </c>
      <c r="D388" s="60" t="s">
        <v>787</v>
      </c>
      <c r="E388" s="28"/>
      <c r="F388" s="11">
        <v>111552.84</v>
      </c>
      <c r="G388" s="11">
        <v>3391.21</v>
      </c>
      <c r="H388" s="11">
        <v>3201.57</v>
      </c>
      <c r="I388" s="11">
        <f t="shared" ref="I388" si="278">F388-G388-H388-L388</f>
        <v>104960.05999999998</v>
      </c>
      <c r="J388" s="11">
        <v>14822.95</v>
      </c>
      <c r="K388" s="29"/>
      <c r="L388" s="29"/>
      <c r="M388" s="11">
        <f t="shared" ref="M388" si="279">SUM(G388+H388+J388+K388+L388)</f>
        <v>21415.730000000003</v>
      </c>
      <c r="N388" s="298">
        <f t="shared" ref="N388" si="280">SUM(F388-M388)</f>
        <v>90137.109999999986</v>
      </c>
    </row>
    <row r="389" spans="1:14" s="227" customFormat="1" x14ac:dyDescent="0.25">
      <c r="A389" s="213">
        <v>296</v>
      </c>
      <c r="B389" s="36" t="s">
        <v>736</v>
      </c>
      <c r="C389" s="37" t="s">
        <v>846</v>
      </c>
      <c r="D389" s="37" t="s">
        <v>382</v>
      </c>
      <c r="E389" s="28"/>
      <c r="F389" s="11">
        <v>39371.599999999999</v>
      </c>
      <c r="G389" s="11">
        <v>1196.9000000000001</v>
      </c>
      <c r="H389" s="11">
        <v>1129.96</v>
      </c>
      <c r="I389" s="11">
        <f>F389-G389-H389-L389</f>
        <v>37044.74</v>
      </c>
      <c r="J389" s="11">
        <v>353.96</v>
      </c>
      <c r="K389" s="11"/>
      <c r="L389" s="11"/>
      <c r="M389" s="11">
        <f>SUM(G389+H389+J389+K389+L389)</f>
        <v>2680.82</v>
      </c>
      <c r="N389" s="298">
        <f>SUM(F389-M389)</f>
        <v>36690.78</v>
      </c>
    </row>
    <row r="390" spans="1:14" s="227" customFormat="1" x14ac:dyDescent="0.25">
      <c r="A390" s="213"/>
      <c r="B390" s="53" t="s">
        <v>30</v>
      </c>
      <c r="C390" s="5"/>
      <c r="D390" s="62"/>
      <c r="E390" s="13">
        <f>SUM(E388:E389)</f>
        <v>0</v>
      </c>
      <c r="F390" s="13">
        <f t="shared" ref="F390:N390" si="281">SUM(F388:F389)</f>
        <v>150924.44</v>
      </c>
      <c r="G390" s="13">
        <f t="shared" si="281"/>
        <v>4588.1100000000006</v>
      </c>
      <c r="H390" s="13">
        <f t="shared" si="281"/>
        <v>4331.5300000000007</v>
      </c>
      <c r="I390" s="13">
        <f t="shared" si="281"/>
        <v>142004.79999999999</v>
      </c>
      <c r="J390" s="13">
        <f t="shared" si="281"/>
        <v>15176.91</v>
      </c>
      <c r="K390" s="13">
        <f t="shared" si="281"/>
        <v>0</v>
      </c>
      <c r="L390" s="13">
        <f t="shared" si="281"/>
        <v>0</v>
      </c>
      <c r="M390" s="13">
        <f t="shared" si="281"/>
        <v>24096.550000000003</v>
      </c>
      <c r="N390" s="300">
        <f t="shared" si="281"/>
        <v>126827.88999999998</v>
      </c>
    </row>
    <row r="391" spans="1:14" s="288" customFormat="1" x14ac:dyDescent="0.25">
      <c r="A391" s="287"/>
    </row>
    <row r="392" spans="1:14" s="227" customFormat="1" x14ac:dyDescent="0.25">
      <c r="A392" s="213"/>
      <c r="B392" s="265" t="s">
        <v>528</v>
      </c>
      <c r="C392" s="265"/>
      <c r="D392" s="265"/>
      <c r="E392" s="5"/>
      <c r="F392" s="5"/>
      <c r="G392" s="6"/>
      <c r="H392" s="6"/>
      <c r="I392" s="7"/>
      <c r="J392" s="5"/>
      <c r="K392" s="5"/>
      <c r="L392" s="5"/>
      <c r="M392" s="5"/>
      <c r="N392" s="301"/>
    </row>
    <row r="393" spans="1:14" s="227" customFormat="1" x14ac:dyDescent="0.25">
      <c r="A393" s="213">
        <v>297</v>
      </c>
      <c r="B393" s="49" t="s">
        <v>529</v>
      </c>
      <c r="C393" s="14" t="s">
        <v>846</v>
      </c>
      <c r="D393" s="60" t="s">
        <v>789</v>
      </c>
      <c r="E393" s="10"/>
      <c r="F393" s="11">
        <v>111552.84</v>
      </c>
      <c r="G393" s="11">
        <v>3391.21</v>
      </c>
      <c r="H393" s="11">
        <v>3201.57</v>
      </c>
      <c r="I393" s="11">
        <f t="shared" ref="I393" si="282">F393-G393-H393-L393</f>
        <v>104960.05999999998</v>
      </c>
      <c r="J393" s="11">
        <v>14822.95</v>
      </c>
      <c r="K393" s="11"/>
      <c r="L393" s="11"/>
      <c r="M393" s="11">
        <f t="shared" ref="M393" si="283">SUM(G393+H393+J393+K393+L393)</f>
        <v>21415.730000000003</v>
      </c>
      <c r="N393" s="298">
        <f t="shared" ref="N393:N403" si="284">SUM(F393-M393)</f>
        <v>90137.109999999986</v>
      </c>
    </row>
    <row r="394" spans="1:14" s="227" customFormat="1" x14ac:dyDescent="0.25">
      <c r="A394" s="213">
        <v>298</v>
      </c>
      <c r="B394" s="49" t="s">
        <v>737</v>
      </c>
      <c r="C394" s="14" t="s">
        <v>847</v>
      </c>
      <c r="D394" s="60" t="s">
        <v>800</v>
      </c>
      <c r="E394" s="221"/>
      <c r="F394" s="11">
        <v>59845.87</v>
      </c>
      <c r="G394" s="11">
        <v>1819.31</v>
      </c>
      <c r="H394" s="11">
        <v>1717.58</v>
      </c>
      <c r="I394" s="11">
        <f>F394-G394-H394-L394</f>
        <v>56308.98</v>
      </c>
      <c r="J394" s="11">
        <v>3457.65</v>
      </c>
      <c r="K394" s="11"/>
      <c r="L394" s="11"/>
      <c r="M394" s="11">
        <f>SUM(G394+H394+J394+K394+L394)</f>
        <v>6994.54</v>
      </c>
      <c r="N394" s="298">
        <f>SUM(F394-M394)</f>
        <v>52851.33</v>
      </c>
    </row>
    <row r="395" spans="1:14" s="227" customFormat="1" x14ac:dyDescent="0.25">
      <c r="A395" s="213">
        <v>299</v>
      </c>
      <c r="B395" s="49" t="s">
        <v>738</v>
      </c>
      <c r="C395" s="14" t="s">
        <v>847</v>
      </c>
      <c r="D395" s="60" t="s">
        <v>71</v>
      </c>
      <c r="E395" s="28"/>
      <c r="F395" s="11">
        <v>32809.660000000003</v>
      </c>
      <c r="G395" s="11">
        <v>997.41</v>
      </c>
      <c r="H395" s="11">
        <v>941.64</v>
      </c>
      <c r="I395" s="11">
        <f t="shared" ref="I395:I396" si="285">F395-G395-H395-L395</f>
        <v>30870.610000000004</v>
      </c>
      <c r="J395" s="11">
        <v>0</v>
      </c>
      <c r="K395" s="11"/>
      <c r="L395" s="11"/>
      <c r="M395" s="11">
        <f t="shared" ref="M395" si="286">SUM(G395+H395+J395+K395+L395)</f>
        <v>1939.05</v>
      </c>
      <c r="N395" s="298">
        <f t="shared" si="284"/>
        <v>30870.610000000004</v>
      </c>
    </row>
    <row r="396" spans="1:14" s="227" customFormat="1" x14ac:dyDescent="0.25">
      <c r="A396" s="213">
        <v>300</v>
      </c>
      <c r="B396" s="49" t="s">
        <v>739</v>
      </c>
      <c r="C396" s="14" t="s">
        <v>846</v>
      </c>
      <c r="D396" s="60" t="s">
        <v>71</v>
      </c>
      <c r="E396" s="28"/>
      <c r="F396" s="11">
        <v>32809.660000000003</v>
      </c>
      <c r="G396" s="11">
        <v>997.41</v>
      </c>
      <c r="H396" s="11">
        <v>941.64</v>
      </c>
      <c r="I396" s="11">
        <f t="shared" si="285"/>
        <v>30870.610000000004</v>
      </c>
      <c r="J396" s="11">
        <v>0</v>
      </c>
      <c r="K396" s="11"/>
      <c r="L396" s="11"/>
      <c r="M396" s="11">
        <f>SUM(G396+H396+J396+K396+L396)</f>
        <v>1939.05</v>
      </c>
      <c r="N396" s="298">
        <f t="shared" si="284"/>
        <v>30870.610000000004</v>
      </c>
    </row>
    <row r="397" spans="1:14" s="227" customFormat="1" x14ac:dyDescent="0.25">
      <c r="A397" s="213">
        <v>301</v>
      </c>
      <c r="B397" s="49" t="s">
        <v>740</v>
      </c>
      <c r="C397" s="14" t="s">
        <v>846</v>
      </c>
      <c r="D397" s="60" t="s">
        <v>801</v>
      </c>
      <c r="E397" s="28"/>
      <c r="F397" s="11">
        <v>32809.660000000003</v>
      </c>
      <c r="G397" s="11">
        <v>997.41</v>
      </c>
      <c r="H397" s="11">
        <v>941.64</v>
      </c>
      <c r="I397" s="11">
        <f t="shared" ref="I397:I403" si="287">F397-G397-H397-L397</f>
        <v>30870.610000000004</v>
      </c>
      <c r="J397" s="11">
        <v>0</v>
      </c>
      <c r="K397" s="11"/>
      <c r="L397" s="11"/>
      <c r="M397" s="11">
        <f t="shared" ref="M397:M399" si="288">SUM(G397+H397+J397+K397+L397)</f>
        <v>1939.05</v>
      </c>
      <c r="N397" s="298">
        <f t="shared" si="284"/>
        <v>30870.610000000004</v>
      </c>
    </row>
    <row r="398" spans="1:14" s="227" customFormat="1" x14ac:dyDescent="0.25">
      <c r="A398" s="213">
        <v>302</v>
      </c>
      <c r="B398" s="49" t="s">
        <v>388</v>
      </c>
      <c r="C398" s="14" t="s">
        <v>846</v>
      </c>
      <c r="D398" s="60" t="s">
        <v>801</v>
      </c>
      <c r="E398" s="28"/>
      <c r="F398" s="11">
        <v>32809.660000000003</v>
      </c>
      <c r="G398" s="11">
        <v>997.41</v>
      </c>
      <c r="H398" s="11">
        <v>941.64</v>
      </c>
      <c r="I398" s="11">
        <f t="shared" si="287"/>
        <v>30870.610000000004</v>
      </c>
      <c r="J398" s="11">
        <v>0</v>
      </c>
      <c r="K398" s="11"/>
      <c r="L398" s="11"/>
      <c r="M398" s="11">
        <f t="shared" si="288"/>
        <v>1939.05</v>
      </c>
      <c r="N398" s="298">
        <f t="shared" si="284"/>
        <v>30870.610000000004</v>
      </c>
    </row>
    <row r="399" spans="1:14" s="227" customFormat="1" x14ac:dyDescent="0.25">
      <c r="A399" s="213">
        <v>303</v>
      </c>
      <c r="B399" s="49" t="s">
        <v>390</v>
      </c>
      <c r="C399" s="14" t="s">
        <v>847</v>
      </c>
      <c r="D399" s="60" t="s">
        <v>392</v>
      </c>
      <c r="E399" s="28"/>
      <c r="F399" s="11">
        <v>19685.8</v>
      </c>
      <c r="G399" s="11">
        <v>598.45000000000005</v>
      </c>
      <c r="H399" s="11">
        <v>564.98</v>
      </c>
      <c r="I399" s="11">
        <f t="shared" si="287"/>
        <v>18522.37</v>
      </c>
      <c r="J399" s="11">
        <v>0</v>
      </c>
      <c r="K399" s="11"/>
      <c r="L399" s="12"/>
      <c r="M399" s="11">
        <f t="shared" si="288"/>
        <v>1163.43</v>
      </c>
      <c r="N399" s="298">
        <f t="shared" si="284"/>
        <v>18522.37</v>
      </c>
    </row>
    <row r="400" spans="1:14" s="227" customFormat="1" x14ac:dyDescent="0.25">
      <c r="A400" s="213">
        <v>304</v>
      </c>
      <c r="B400" s="49" t="s">
        <v>393</v>
      </c>
      <c r="C400" s="14" t="s">
        <v>847</v>
      </c>
      <c r="D400" s="60" t="s">
        <v>392</v>
      </c>
      <c r="E400" s="28"/>
      <c r="F400" s="11">
        <v>19685.8</v>
      </c>
      <c r="G400" s="11">
        <v>598.45000000000005</v>
      </c>
      <c r="H400" s="11">
        <v>564.98</v>
      </c>
      <c r="I400" s="11">
        <f t="shared" si="287"/>
        <v>18522.37</v>
      </c>
      <c r="J400" s="11">
        <v>0</v>
      </c>
      <c r="K400" s="11"/>
      <c r="L400" s="11"/>
      <c r="M400" s="11">
        <f>SUM(G400+H400+J400+K400+L400)</f>
        <v>1163.43</v>
      </c>
      <c r="N400" s="298">
        <f t="shared" si="284"/>
        <v>18522.37</v>
      </c>
    </row>
    <row r="401" spans="1:14" s="227" customFormat="1" x14ac:dyDescent="0.25">
      <c r="A401" s="213">
        <v>298</v>
      </c>
      <c r="B401" s="49" t="s">
        <v>741</v>
      </c>
      <c r="C401" s="14" t="s">
        <v>846</v>
      </c>
      <c r="D401" s="60" t="s">
        <v>392</v>
      </c>
      <c r="E401" s="28"/>
      <c r="F401" s="11">
        <v>19685.8</v>
      </c>
      <c r="G401" s="11">
        <v>598.45000000000005</v>
      </c>
      <c r="H401" s="11">
        <v>564.98</v>
      </c>
      <c r="I401" s="11">
        <f t="shared" si="287"/>
        <v>18522.37</v>
      </c>
      <c r="J401" s="11">
        <v>0</v>
      </c>
      <c r="K401" s="11"/>
      <c r="L401" s="12"/>
      <c r="M401" s="11">
        <f t="shared" ref="M401" si="289">SUM(G401+H401+J401+K401+L401)</f>
        <v>1163.43</v>
      </c>
      <c r="N401" s="298">
        <f t="shared" si="284"/>
        <v>18522.37</v>
      </c>
    </row>
    <row r="402" spans="1:14" s="227" customFormat="1" x14ac:dyDescent="0.25">
      <c r="A402" s="213">
        <v>306</v>
      </c>
      <c r="B402" s="49" t="s">
        <v>742</v>
      </c>
      <c r="C402" s="14" t="s">
        <v>846</v>
      </c>
      <c r="D402" s="60" t="s">
        <v>392</v>
      </c>
      <c r="E402" s="28"/>
      <c r="F402" s="11">
        <v>19685.8</v>
      </c>
      <c r="G402" s="11">
        <v>598.45000000000005</v>
      </c>
      <c r="H402" s="11">
        <v>564.98</v>
      </c>
      <c r="I402" s="11">
        <f t="shared" si="287"/>
        <v>18522.37</v>
      </c>
      <c r="J402" s="11">
        <v>0</v>
      </c>
      <c r="K402" s="11"/>
      <c r="L402" s="12"/>
      <c r="M402" s="11">
        <f t="shared" ref="M402:M403" si="290">SUM(G402+H402+J402+K402+L402)</f>
        <v>1163.43</v>
      </c>
      <c r="N402" s="298">
        <f t="shared" si="284"/>
        <v>18522.37</v>
      </c>
    </row>
    <row r="403" spans="1:14" s="227" customFormat="1" x14ac:dyDescent="0.25">
      <c r="A403" s="213">
        <v>307</v>
      </c>
      <c r="B403" s="49" t="s">
        <v>743</v>
      </c>
      <c r="C403" s="14" t="s">
        <v>847</v>
      </c>
      <c r="D403" s="60" t="s">
        <v>392</v>
      </c>
      <c r="E403" s="28"/>
      <c r="F403" s="11">
        <v>19685.8</v>
      </c>
      <c r="G403" s="11">
        <v>598.45000000000005</v>
      </c>
      <c r="H403" s="11">
        <v>564.98</v>
      </c>
      <c r="I403" s="11">
        <f t="shared" si="287"/>
        <v>18522.37</v>
      </c>
      <c r="J403" s="11">
        <v>0</v>
      </c>
      <c r="K403" s="11"/>
      <c r="L403" s="11"/>
      <c r="M403" s="11">
        <f t="shared" si="290"/>
        <v>1163.43</v>
      </c>
      <c r="N403" s="298">
        <f t="shared" si="284"/>
        <v>18522.37</v>
      </c>
    </row>
    <row r="404" spans="1:14" s="227" customFormat="1" x14ac:dyDescent="0.25">
      <c r="A404" s="213">
        <v>308</v>
      </c>
      <c r="B404" s="49" t="s">
        <v>397</v>
      </c>
      <c r="C404" s="14" t="s">
        <v>847</v>
      </c>
      <c r="D404" s="60" t="s">
        <v>392</v>
      </c>
      <c r="E404" s="28"/>
      <c r="F404" s="11">
        <v>19685.8</v>
      </c>
      <c r="G404" s="11">
        <v>598.45000000000005</v>
      </c>
      <c r="H404" s="11">
        <v>564.98</v>
      </c>
      <c r="I404" s="11">
        <f>F404-G404-H404-L404</f>
        <v>18522.37</v>
      </c>
      <c r="J404" s="11">
        <v>0</v>
      </c>
      <c r="K404" s="11"/>
      <c r="L404" s="11"/>
      <c r="M404" s="11">
        <f>SUM(G404+H404+J404+K404+L404)</f>
        <v>1163.43</v>
      </c>
      <c r="N404" s="298">
        <f>SUM(F404-M404)</f>
        <v>18522.37</v>
      </c>
    </row>
    <row r="405" spans="1:14" s="227" customFormat="1" x14ac:dyDescent="0.25">
      <c r="A405" s="213">
        <v>309</v>
      </c>
      <c r="B405" s="49" t="s">
        <v>530</v>
      </c>
      <c r="C405" s="14" t="s">
        <v>846</v>
      </c>
      <c r="D405" s="60" t="s">
        <v>392</v>
      </c>
      <c r="E405" s="28"/>
      <c r="F405" s="11">
        <v>19685.8</v>
      </c>
      <c r="G405" s="11">
        <v>598.45000000000005</v>
      </c>
      <c r="H405" s="11">
        <v>564.98</v>
      </c>
      <c r="I405" s="11">
        <f t="shared" ref="I405:I412" si="291">F405-G405-H405-L405</f>
        <v>18522.37</v>
      </c>
      <c r="J405" s="11">
        <v>0</v>
      </c>
      <c r="K405" s="11"/>
      <c r="L405" s="12"/>
      <c r="M405" s="11">
        <f t="shared" ref="M405:M412" si="292">SUM(G405+H405+J405+K405+L405)</f>
        <v>1163.43</v>
      </c>
      <c r="N405" s="298">
        <f t="shared" ref="N405:N412" si="293">SUM(F405-M405)</f>
        <v>18522.37</v>
      </c>
    </row>
    <row r="406" spans="1:14" s="227" customFormat="1" x14ac:dyDescent="0.25">
      <c r="A406" s="213">
        <v>310</v>
      </c>
      <c r="B406" s="49" t="s">
        <v>744</v>
      </c>
      <c r="C406" s="14" t="s">
        <v>847</v>
      </c>
      <c r="D406" s="60" t="s">
        <v>392</v>
      </c>
      <c r="E406" s="28"/>
      <c r="F406" s="11">
        <v>19685.8</v>
      </c>
      <c r="G406" s="11">
        <v>598.45000000000005</v>
      </c>
      <c r="H406" s="11">
        <v>564.98</v>
      </c>
      <c r="I406" s="11">
        <f t="shared" si="291"/>
        <v>18522.37</v>
      </c>
      <c r="J406" s="11">
        <v>0</v>
      </c>
      <c r="K406" s="222">
        <v>709.56</v>
      </c>
      <c r="L406" s="12"/>
      <c r="M406" s="11">
        <f>SUM(G406+H406+J406+K406+L406)</f>
        <v>1872.99</v>
      </c>
      <c r="N406" s="298">
        <f>SUM(F406-M406)</f>
        <v>17812.809999999998</v>
      </c>
    </row>
    <row r="407" spans="1:14" s="227" customFormat="1" x14ac:dyDescent="0.25">
      <c r="A407" s="213">
        <v>311</v>
      </c>
      <c r="B407" s="49" t="s">
        <v>531</v>
      </c>
      <c r="C407" s="14" t="s">
        <v>847</v>
      </c>
      <c r="D407" s="60" t="s">
        <v>392</v>
      </c>
      <c r="E407" s="28"/>
      <c r="F407" s="11">
        <v>19685.8</v>
      </c>
      <c r="G407" s="11">
        <v>598.45000000000005</v>
      </c>
      <c r="H407" s="11">
        <v>564.98</v>
      </c>
      <c r="I407" s="11">
        <f t="shared" si="291"/>
        <v>18522.37</v>
      </c>
      <c r="J407" s="11">
        <v>0</v>
      </c>
      <c r="K407" s="10"/>
      <c r="L407" s="11"/>
      <c r="M407" s="11">
        <f t="shared" si="292"/>
        <v>1163.43</v>
      </c>
      <c r="N407" s="298">
        <f t="shared" si="293"/>
        <v>18522.37</v>
      </c>
    </row>
    <row r="408" spans="1:14" s="227" customFormat="1" x14ac:dyDescent="0.25">
      <c r="A408" s="213">
        <v>312</v>
      </c>
      <c r="B408" s="36" t="s">
        <v>402</v>
      </c>
      <c r="C408" s="37" t="s">
        <v>847</v>
      </c>
      <c r="D408" s="37" t="s">
        <v>392</v>
      </c>
      <c r="E408" s="28"/>
      <c r="F408" s="11">
        <v>19685.8</v>
      </c>
      <c r="G408" s="11">
        <v>598.45000000000005</v>
      </c>
      <c r="H408" s="11">
        <v>564.98</v>
      </c>
      <c r="I408" s="11">
        <f t="shared" si="291"/>
        <v>18522.37</v>
      </c>
      <c r="J408" s="11">
        <v>0</v>
      </c>
      <c r="K408" s="11"/>
      <c r="L408" s="11"/>
      <c r="M408" s="11">
        <f t="shared" si="292"/>
        <v>1163.43</v>
      </c>
      <c r="N408" s="298">
        <f t="shared" si="293"/>
        <v>18522.37</v>
      </c>
    </row>
    <row r="409" spans="1:14" s="227" customFormat="1" x14ac:dyDescent="0.25">
      <c r="A409" s="213">
        <v>313</v>
      </c>
      <c r="B409" s="49" t="s">
        <v>404</v>
      </c>
      <c r="C409" s="14" t="s">
        <v>847</v>
      </c>
      <c r="D409" s="60" t="s">
        <v>392</v>
      </c>
      <c r="E409" s="28"/>
      <c r="F409" s="11">
        <v>19685.8</v>
      </c>
      <c r="G409" s="11">
        <v>598.45000000000005</v>
      </c>
      <c r="H409" s="11">
        <v>564.98</v>
      </c>
      <c r="I409" s="11">
        <f t="shared" si="291"/>
        <v>18522.37</v>
      </c>
      <c r="J409" s="11">
        <v>0</v>
      </c>
      <c r="K409" s="11"/>
      <c r="L409" s="11"/>
      <c r="M409" s="11">
        <f t="shared" si="292"/>
        <v>1163.43</v>
      </c>
      <c r="N409" s="298">
        <f t="shared" si="293"/>
        <v>18522.37</v>
      </c>
    </row>
    <row r="410" spans="1:14" s="227" customFormat="1" x14ac:dyDescent="0.25">
      <c r="A410" s="213">
        <v>314</v>
      </c>
      <c r="B410" s="49" t="s">
        <v>406</v>
      </c>
      <c r="C410" s="14" t="s">
        <v>846</v>
      </c>
      <c r="D410" s="60" t="s">
        <v>392</v>
      </c>
      <c r="E410" s="28"/>
      <c r="F410" s="11">
        <v>19685.8</v>
      </c>
      <c r="G410" s="11">
        <v>598.45000000000005</v>
      </c>
      <c r="H410" s="11">
        <v>564.98</v>
      </c>
      <c r="I410" s="11">
        <f t="shared" si="291"/>
        <v>18522.37</v>
      </c>
      <c r="J410" s="11">
        <v>0</v>
      </c>
      <c r="K410" s="11"/>
      <c r="L410" s="11"/>
      <c r="M410" s="11">
        <f t="shared" si="292"/>
        <v>1163.43</v>
      </c>
      <c r="N410" s="298">
        <f t="shared" si="293"/>
        <v>18522.37</v>
      </c>
    </row>
    <row r="411" spans="1:14" s="227" customFormat="1" x14ac:dyDescent="0.25">
      <c r="A411" s="213">
        <v>315</v>
      </c>
      <c r="B411" s="54" t="s">
        <v>408</v>
      </c>
      <c r="C411" s="10" t="s">
        <v>847</v>
      </c>
      <c r="D411" s="30" t="s">
        <v>392</v>
      </c>
      <c r="E411" s="28"/>
      <c r="F411" s="11">
        <v>19685.8</v>
      </c>
      <c r="G411" s="11">
        <v>598.45000000000005</v>
      </c>
      <c r="H411" s="11">
        <v>564.98</v>
      </c>
      <c r="I411" s="11">
        <f t="shared" si="291"/>
        <v>18522.37</v>
      </c>
      <c r="J411" s="11">
        <v>0</v>
      </c>
      <c r="K411" s="11"/>
      <c r="L411" s="11"/>
      <c r="M411" s="11">
        <f t="shared" si="292"/>
        <v>1163.43</v>
      </c>
      <c r="N411" s="298">
        <f t="shared" si="293"/>
        <v>18522.37</v>
      </c>
    </row>
    <row r="412" spans="1:14" s="227" customFormat="1" x14ac:dyDescent="0.25">
      <c r="A412" s="213">
        <v>316</v>
      </c>
      <c r="B412" s="49" t="s">
        <v>745</v>
      </c>
      <c r="C412" s="14" t="s">
        <v>847</v>
      </c>
      <c r="D412" s="60" t="s">
        <v>392</v>
      </c>
      <c r="E412" s="28"/>
      <c r="F412" s="11">
        <v>19685.8</v>
      </c>
      <c r="G412" s="11">
        <v>598.45000000000005</v>
      </c>
      <c r="H412" s="11">
        <v>564.98</v>
      </c>
      <c r="I412" s="11">
        <f t="shared" si="291"/>
        <v>18522.37</v>
      </c>
      <c r="J412" s="11">
        <v>0</v>
      </c>
      <c r="K412" s="11"/>
      <c r="L412" s="11"/>
      <c r="M412" s="11">
        <f t="shared" si="292"/>
        <v>1163.43</v>
      </c>
      <c r="N412" s="298">
        <f t="shared" si="293"/>
        <v>18522.37</v>
      </c>
    </row>
    <row r="413" spans="1:14" s="227" customFormat="1" x14ac:dyDescent="0.25">
      <c r="A413" s="213"/>
      <c r="B413" s="53" t="s">
        <v>30</v>
      </c>
      <c r="C413" s="5"/>
      <c r="D413" s="62"/>
      <c r="E413" s="13">
        <f>SUM(E393:E412)</f>
        <v>0</v>
      </c>
      <c r="F413" s="13">
        <f t="shared" ref="F413:N413" si="294">SUM(F393:F412)</f>
        <v>578238.54999999993</v>
      </c>
      <c r="G413" s="13">
        <f t="shared" si="294"/>
        <v>17578.46000000001</v>
      </c>
      <c r="H413" s="13">
        <f t="shared" si="294"/>
        <v>16595.429999999997</v>
      </c>
      <c r="I413" s="13">
        <f t="shared" si="294"/>
        <v>544064.66</v>
      </c>
      <c r="J413" s="13">
        <f t="shared" si="294"/>
        <v>18280.600000000002</v>
      </c>
      <c r="K413" s="13">
        <f t="shared" si="294"/>
        <v>709.56</v>
      </c>
      <c r="L413" s="13">
        <f t="shared" si="294"/>
        <v>0</v>
      </c>
      <c r="M413" s="13">
        <f t="shared" si="294"/>
        <v>53164.05000000001</v>
      </c>
      <c r="N413" s="300">
        <f t="shared" si="294"/>
        <v>525074.5</v>
      </c>
    </row>
    <row r="414" spans="1:14" s="288" customFormat="1" x14ac:dyDescent="0.25">
      <c r="A414" s="287"/>
    </row>
    <row r="415" spans="1:14" s="227" customFormat="1" x14ac:dyDescent="0.25">
      <c r="A415" s="213"/>
      <c r="B415" s="265" t="s">
        <v>500</v>
      </c>
      <c r="C415" s="265"/>
      <c r="D415" s="265"/>
      <c r="E415" s="5"/>
      <c r="F415" s="5"/>
      <c r="G415" s="6"/>
      <c r="H415" s="6"/>
      <c r="I415" s="7"/>
      <c r="J415" s="5"/>
      <c r="K415" s="5"/>
      <c r="L415" s="5"/>
      <c r="M415" s="5"/>
      <c r="N415" s="301"/>
    </row>
    <row r="416" spans="1:14" s="227" customFormat="1" x14ac:dyDescent="0.25">
      <c r="A416" s="213">
        <v>317</v>
      </c>
      <c r="B416" s="49" t="s">
        <v>746</v>
      </c>
      <c r="C416" s="14" t="s">
        <v>847</v>
      </c>
      <c r="D416" s="60" t="s">
        <v>788</v>
      </c>
      <c r="E416" s="10"/>
      <c r="F416" s="11">
        <v>111552.84</v>
      </c>
      <c r="G416" s="11">
        <v>3391.21</v>
      </c>
      <c r="H416" s="11">
        <v>3201.57</v>
      </c>
      <c r="I416" s="11">
        <f t="shared" ref="I416:I417" si="295">F416-G416-H416-L416</f>
        <v>103769.93999999999</v>
      </c>
      <c r="J416" s="11">
        <v>14525.42</v>
      </c>
      <c r="K416" s="29"/>
      <c r="L416" s="11">
        <v>1190.1199999999999</v>
      </c>
      <c r="M416" s="11">
        <f t="shared" ref="M416:M417" si="296">SUM(G416+H416+J416+K416+L416)</f>
        <v>22308.32</v>
      </c>
      <c r="N416" s="298">
        <f t="shared" ref="N416:N417" si="297">SUM(F416-M416)</f>
        <v>89244.51999999999</v>
      </c>
    </row>
    <row r="417" spans="1:14" s="227" customFormat="1" x14ac:dyDescent="0.25">
      <c r="A417" s="213">
        <v>318</v>
      </c>
      <c r="B417" s="36" t="s">
        <v>412</v>
      </c>
      <c r="C417" s="37" t="s">
        <v>847</v>
      </c>
      <c r="D417" s="37" t="s">
        <v>802</v>
      </c>
      <c r="E417" s="10"/>
      <c r="F417" s="11">
        <v>100000</v>
      </c>
      <c r="G417" s="11">
        <v>3040</v>
      </c>
      <c r="H417" s="11">
        <v>2870</v>
      </c>
      <c r="I417" s="11">
        <f t="shared" si="295"/>
        <v>94090</v>
      </c>
      <c r="J417" s="11">
        <v>12105.44</v>
      </c>
      <c r="K417" s="11"/>
      <c r="L417" s="11"/>
      <c r="M417" s="11">
        <f t="shared" si="296"/>
        <v>18015.440000000002</v>
      </c>
      <c r="N417" s="298">
        <f t="shared" si="297"/>
        <v>81984.56</v>
      </c>
    </row>
    <row r="418" spans="1:14" s="227" customFormat="1" x14ac:dyDescent="0.25">
      <c r="A418" s="213">
        <v>319</v>
      </c>
      <c r="B418" s="36" t="s">
        <v>747</v>
      </c>
      <c r="C418" s="37" t="s">
        <v>847</v>
      </c>
      <c r="D418" s="10" t="s">
        <v>802</v>
      </c>
      <c r="E418" s="10"/>
      <c r="F418" s="11">
        <v>100000</v>
      </c>
      <c r="G418" s="11">
        <v>3040</v>
      </c>
      <c r="H418" s="11">
        <v>2870</v>
      </c>
      <c r="I418" s="11">
        <f>F418-G418-H418-L418</f>
        <v>92899.88</v>
      </c>
      <c r="J418" s="11">
        <v>11807.91</v>
      </c>
      <c r="K418" s="11"/>
      <c r="L418" s="11">
        <v>1190.1199999999999</v>
      </c>
      <c r="M418" s="11">
        <f>SUM(G418+H418+J418+K418+L418)</f>
        <v>18908.03</v>
      </c>
      <c r="N418" s="298">
        <f>SUM(F418-M418)</f>
        <v>81091.97</v>
      </c>
    </row>
    <row r="419" spans="1:14" s="227" customFormat="1" x14ac:dyDescent="0.25">
      <c r="A419" s="213"/>
      <c r="B419" s="53" t="s">
        <v>30</v>
      </c>
      <c r="C419" s="5"/>
      <c r="D419" s="62"/>
      <c r="E419" s="13">
        <f>SUM(E416:E418)</f>
        <v>0</v>
      </c>
      <c r="F419" s="13">
        <f t="shared" ref="F419:N419" si="298">SUM(F416:F418)</f>
        <v>311552.83999999997</v>
      </c>
      <c r="G419" s="13">
        <f t="shared" si="298"/>
        <v>9471.2099999999991</v>
      </c>
      <c r="H419" s="13">
        <f t="shared" si="298"/>
        <v>8941.57</v>
      </c>
      <c r="I419" s="13">
        <f t="shared" si="298"/>
        <v>290759.82</v>
      </c>
      <c r="J419" s="13">
        <f t="shared" si="298"/>
        <v>38438.770000000004</v>
      </c>
      <c r="K419" s="13">
        <f t="shared" si="298"/>
        <v>0</v>
      </c>
      <c r="L419" s="13">
        <f t="shared" si="298"/>
        <v>2380.2399999999998</v>
      </c>
      <c r="M419" s="13">
        <f t="shared" si="298"/>
        <v>59231.79</v>
      </c>
      <c r="N419" s="300">
        <f t="shared" si="298"/>
        <v>252321.05</v>
      </c>
    </row>
    <row r="420" spans="1:14" s="288" customFormat="1" x14ac:dyDescent="0.25">
      <c r="A420" s="287"/>
    </row>
    <row r="421" spans="1:14" s="227" customFormat="1" x14ac:dyDescent="0.25">
      <c r="A421" s="213"/>
      <c r="B421" s="265" t="s">
        <v>501</v>
      </c>
      <c r="C421" s="265"/>
      <c r="D421" s="265"/>
      <c r="E421" s="5"/>
      <c r="F421" s="5"/>
      <c r="G421" s="6"/>
      <c r="H421" s="6"/>
      <c r="I421" s="7"/>
      <c r="J421" s="5"/>
      <c r="K421" s="5"/>
      <c r="L421" s="5"/>
      <c r="M421" s="5"/>
      <c r="N421" s="301"/>
    </row>
    <row r="422" spans="1:14" s="227" customFormat="1" x14ac:dyDescent="0.25">
      <c r="A422" s="213">
        <v>320</v>
      </c>
      <c r="B422" s="49" t="s">
        <v>415</v>
      </c>
      <c r="C422" s="14" t="s">
        <v>847</v>
      </c>
      <c r="D422" s="60" t="s">
        <v>788</v>
      </c>
      <c r="E422" s="10"/>
      <c r="F422" s="11">
        <v>111552.84</v>
      </c>
      <c r="G422" s="11">
        <v>3391.21</v>
      </c>
      <c r="H422" s="11">
        <v>3201.57</v>
      </c>
      <c r="I422" s="11">
        <f t="shared" ref="I422" si="299">F422-G422-H422-L422</f>
        <v>104960.05999999998</v>
      </c>
      <c r="J422" s="11">
        <v>14822.95</v>
      </c>
      <c r="K422" s="11"/>
      <c r="L422" s="11"/>
      <c r="M422" s="11">
        <f>SUM(G422+H422+J422+K422+L422)</f>
        <v>21415.730000000003</v>
      </c>
      <c r="N422" s="298">
        <f>SUM(F422-M422)</f>
        <v>90137.109999999986</v>
      </c>
    </row>
    <row r="423" spans="1:14" s="227" customFormat="1" x14ac:dyDescent="0.25">
      <c r="A423" s="213">
        <v>321</v>
      </c>
      <c r="B423" s="36" t="s">
        <v>748</v>
      </c>
      <c r="C423" s="37" t="s">
        <v>846</v>
      </c>
      <c r="D423" s="37" t="s">
        <v>790</v>
      </c>
      <c r="E423" s="10"/>
      <c r="F423" s="11">
        <v>100000</v>
      </c>
      <c r="G423" s="11">
        <v>3040</v>
      </c>
      <c r="H423" s="11">
        <v>2870</v>
      </c>
      <c r="I423" s="11">
        <f>F423-G423-H423-L423</f>
        <v>94090</v>
      </c>
      <c r="J423" s="11">
        <v>12105.44</v>
      </c>
      <c r="K423" s="11"/>
      <c r="L423" s="11"/>
      <c r="M423" s="11">
        <f t="shared" ref="M423" si="300">SUM(G423+H423+J423+K423+L423)</f>
        <v>18015.440000000002</v>
      </c>
      <c r="N423" s="298">
        <f t="shared" ref="N423" si="301">SUM(F423-M423)</f>
        <v>81984.56</v>
      </c>
    </row>
    <row r="424" spans="1:14" s="227" customFormat="1" x14ac:dyDescent="0.25">
      <c r="A424" s="213">
        <v>322</v>
      </c>
      <c r="B424" s="36" t="s">
        <v>749</v>
      </c>
      <c r="C424" s="37" t="s">
        <v>846</v>
      </c>
      <c r="D424" s="37" t="s">
        <v>779</v>
      </c>
      <c r="E424" s="33"/>
      <c r="F424" s="11">
        <v>100000</v>
      </c>
      <c r="G424" s="11">
        <v>3040</v>
      </c>
      <c r="H424" s="11">
        <v>2870</v>
      </c>
      <c r="I424" s="11">
        <f>F424-G424-H424-L424</f>
        <v>94090</v>
      </c>
      <c r="J424" s="11">
        <v>12105.44</v>
      </c>
      <c r="K424" s="11"/>
      <c r="L424" s="11"/>
      <c r="M424" s="11">
        <f t="shared" ref="M424" si="302">SUM(G424+H424+J424+K424+L424)</f>
        <v>18015.440000000002</v>
      </c>
      <c r="N424" s="298">
        <f t="shared" ref="N424" si="303">SUM(F424-M424)</f>
        <v>81984.56</v>
      </c>
    </row>
    <row r="425" spans="1:14" s="227" customFormat="1" x14ac:dyDescent="0.25">
      <c r="A425" s="213">
        <v>323</v>
      </c>
      <c r="B425" s="36" t="s">
        <v>750</v>
      </c>
      <c r="C425" s="37" t="s">
        <v>846</v>
      </c>
      <c r="D425" s="37" t="s">
        <v>27</v>
      </c>
      <c r="E425" s="10"/>
      <c r="F425" s="11">
        <v>65619.320000000007</v>
      </c>
      <c r="G425" s="11">
        <v>1994.83</v>
      </c>
      <c r="H425" s="11">
        <v>1883.27</v>
      </c>
      <c r="I425" s="11">
        <f>F425-G425-H425-L425</f>
        <v>61741.220000000008</v>
      </c>
      <c r="J425" s="11">
        <v>4544.09</v>
      </c>
      <c r="K425" s="29"/>
      <c r="L425" s="29"/>
      <c r="M425" s="11">
        <f>SUM(G425+H425+J425+K425+L425)</f>
        <v>8422.19</v>
      </c>
      <c r="N425" s="298">
        <f>SUM(F425-M425)</f>
        <v>57197.130000000005</v>
      </c>
    </row>
    <row r="426" spans="1:14" s="227" customFormat="1" x14ac:dyDescent="0.25">
      <c r="A426" s="213"/>
      <c r="B426" s="53" t="s">
        <v>30</v>
      </c>
      <c r="C426" s="5"/>
      <c r="D426" s="62"/>
      <c r="E426" s="13">
        <f>SUM(E422:E425)</f>
        <v>0</v>
      </c>
      <c r="F426" s="13">
        <f>SUM(F422:F425)</f>
        <v>377172.16</v>
      </c>
      <c r="G426" s="13">
        <f t="shared" ref="G426:N426" si="304">SUM(G422:G425)</f>
        <v>11466.039999999999</v>
      </c>
      <c r="H426" s="13">
        <f t="shared" si="304"/>
        <v>10824.84</v>
      </c>
      <c r="I426" s="13">
        <f t="shared" si="304"/>
        <v>354881.28000000003</v>
      </c>
      <c r="J426" s="13">
        <f t="shared" si="304"/>
        <v>43577.919999999998</v>
      </c>
      <c r="K426" s="13">
        <f t="shared" si="304"/>
        <v>0</v>
      </c>
      <c r="L426" s="13">
        <f t="shared" si="304"/>
        <v>0</v>
      </c>
      <c r="M426" s="13">
        <f t="shared" si="304"/>
        <v>65868.800000000003</v>
      </c>
      <c r="N426" s="300">
        <f t="shared" si="304"/>
        <v>311303.36</v>
      </c>
    </row>
    <row r="427" spans="1:14" s="288" customFormat="1" x14ac:dyDescent="0.25">
      <c r="A427" s="287"/>
    </row>
    <row r="428" spans="1:14" s="227" customFormat="1" x14ac:dyDescent="0.25">
      <c r="A428" s="213"/>
      <c r="B428" s="265" t="s">
        <v>502</v>
      </c>
      <c r="C428" s="265"/>
      <c r="D428" s="265"/>
      <c r="E428" s="5"/>
      <c r="F428" s="5"/>
      <c r="G428" s="6"/>
      <c r="H428" s="6"/>
      <c r="I428" s="7"/>
      <c r="J428" s="5"/>
      <c r="K428" s="5"/>
      <c r="L428" s="5"/>
      <c r="M428" s="5"/>
      <c r="N428" s="301"/>
    </row>
    <row r="429" spans="1:14" s="227" customFormat="1" x14ac:dyDescent="0.25">
      <c r="A429" s="213">
        <v>324</v>
      </c>
      <c r="B429" s="36" t="s">
        <v>751</v>
      </c>
      <c r="C429" s="37" t="s">
        <v>847</v>
      </c>
      <c r="D429" s="60" t="s">
        <v>788</v>
      </c>
      <c r="E429" s="10"/>
      <c r="F429" s="11">
        <v>111552.84</v>
      </c>
      <c r="G429" s="11">
        <v>3391.21</v>
      </c>
      <c r="H429" s="11">
        <v>3201.57</v>
      </c>
      <c r="I429" s="11">
        <f t="shared" ref="I429" si="305">F429-G429-H429-L429</f>
        <v>104960.05999999998</v>
      </c>
      <c r="J429" s="11">
        <v>14822.95</v>
      </c>
      <c r="K429" s="11"/>
      <c r="L429" s="11"/>
      <c r="M429" s="11">
        <f t="shared" ref="M429" si="306">SUM(G429+H429+J429+K429+L429)</f>
        <v>21415.730000000003</v>
      </c>
      <c r="N429" s="298">
        <f t="shared" ref="N429" si="307">SUM(F429-M429)</f>
        <v>90137.109999999986</v>
      </c>
    </row>
    <row r="430" spans="1:14" s="227" customFormat="1" x14ac:dyDescent="0.25">
      <c r="A430" s="213"/>
      <c r="B430" s="53" t="s">
        <v>30</v>
      </c>
      <c r="C430" s="5"/>
      <c r="D430" s="62"/>
      <c r="E430" s="13">
        <f>SUM(E429:E429)</f>
        <v>0</v>
      </c>
      <c r="F430" s="13">
        <f t="shared" ref="F430:N430" si="308">SUM(F429:F429)</f>
        <v>111552.84</v>
      </c>
      <c r="G430" s="13">
        <f t="shared" si="308"/>
        <v>3391.21</v>
      </c>
      <c r="H430" s="13">
        <f t="shared" si="308"/>
        <v>3201.57</v>
      </c>
      <c r="I430" s="13">
        <f t="shared" si="308"/>
        <v>104960.05999999998</v>
      </c>
      <c r="J430" s="13">
        <f t="shared" si="308"/>
        <v>14822.95</v>
      </c>
      <c r="K430" s="13">
        <f t="shared" si="308"/>
        <v>0</v>
      </c>
      <c r="L430" s="13">
        <f t="shared" si="308"/>
        <v>0</v>
      </c>
      <c r="M430" s="13">
        <f t="shared" si="308"/>
        <v>21415.730000000003</v>
      </c>
      <c r="N430" s="300">
        <f t="shared" si="308"/>
        <v>90137.109999999986</v>
      </c>
    </row>
    <row r="431" spans="1:14" s="288" customFormat="1" x14ac:dyDescent="0.25">
      <c r="A431" s="287"/>
    </row>
    <row r="432" spans="1:14" s="227" customFormat="1" x14ac:dyDescent="0.25">
      <c r="A432" s="213"/>
      <c r="B432" s="265" t="s">
        <v>421</v>
      </c>
      <c r="C432" s="265"/>
      <c r="D432" s="265"/>
      <c r="E432" s="5"/>
      <c r="F432" s="5"/>
      <c r="G432" s="6"/>
      <c r="H432" s="6"/>
      <c r="I432" s="7"/>
      <c r="J432" s="5"/>
      <c r="K432" s="5"/>
      <c r="L432" s="5"/>
      <c r="M432" s="5"/>
      <c r="N432" s="301"/>
    </row>
    <row r="433" spans="1:14" s="227" customFormat="1" x14ac:dyDescent="0.25">
      <c r="A433" s="213">
        <v>335</v>
      </c>
      <c r="B433" s="36" t="s">
        <v>422</v>
      </c>
      <c r="C433" s="37" t="s">
        <v>846</v>
      </c>
      <c r="D433" s="37" t="s">
        <v>424</v>
      </c>
      <c r="E433" s="10"/>
      <c r="F433" s="34">
        <v>28872.5</v>
      </c>
      <c r="G433" s="34">
        <v>877.72</v>
      </c>
      <c r="H433" s="34">
        <v>828.64</v>
      </c>
      <c r="I433" s="34">
        <f>E433+F433-G433-H433-L433</f>
        <v>27166.14</v>
      </c>
      <c r="J433" s="35">
        <v>0</v>
      </c>
      <c r="K433" s="222">
        <v>2864.72</v>
      </c>
      <c r="L433" s="34"/>
      <c r="M433" s="34">
        <f>SUM(G433+H433+J433+K433+L433)</f>
        <v>4571.08</v>
      </c>
      <c r="N433" s="292">
        <f>SUM(E433+F433-M433)</f>
        <v>24301.42</v>
      </c>
    </row>
    <row r="434" spans="1:14" s="227" customFormat="1" x14ac:dyDescent="0.25">
      <c r="A434" s="213">
        <v>340</v>
      </c>
      <c r="B434" s="36" t="s">
        <v>532</v>
      </c>
      <c r="C434" s="37" t="s">
        <v>846</v>
      </c>
      <c r="D434" s="37" t="s">
        <v>426</v>
      </c>
      <c r="E434" s="28"/>
      <c r="F434" s="11">
        <v>19685.8</v>
      </c>
      <c r="G434" s="11">
        <v>598.45000000000005</v>
      </c>
      <c r="H434" s="11">
        <v>564.98</v>
      </c>
      <c r="I434" s="11">
        <f t="shared" ref="I434" si="309">F434-G434-H434-L434</f>
        <v>18522.37</v>
      </c>
      <c r="J434" s="11">
        <v>0</v>
      </c>
      <c r="K434" s="11"/>
      <c r="L434" s="11"/>
      <c r="M434" s="11">
        <f t="shared" ref="M434" si="310">SUM(G434+H434+J434+K434+L434)</f>
        <v>1163.43</v>
      </c>
      <c r="N434" s="298">
        <f t="shared" ref="N434" si="311">SUM(F434-M434)</f>
        <v>18522.37</v>
      </c>
    </row>
    <row r="435" spans="1:14" s="227" customFormat="1" x14ac:dyDescent="0.25">
      <c r="A435" s="213"/>
      <c r="B435" s="53" t="s">
        <v>30</v>
      </c>
      <c r="C435" s="5"/>
      <c r="D435" s="62"/>
      <c r="E435" s="13">
        <f>SUM(E433:E434)</f>
        <v>0</v>
      </c>
      <c r="F435" s="13">
        <f t="shared" ref="F435:N435" si="312">SUM(F433:F434)</f>
        <v>48558.3</v>
      </c>
      <c r="G435" s="13">
        <f t="shared" si="312"/>
        <v>1476.17</v>
      </c>
      <c r="H435" s="13">
        <f t="shared" si="312"/>
        <v>1393.62</v>
      </c>
      <c r="I435" s="13">
        <f t="shared" si="312"/>
        <v>45688.509999999995</v>
      </c>
      <c r="J435" s="13">
        <f t="shared" si="312"/>
        <v>0</v>
      </c>
      <c r="K435" s="13">
        <f t="shared" si="312"/>
        <v>2864.72</v>
      </c>
      <c r="L435" s="13">
        <f t="shared" si="312"/>
        <v>0</v>
      </c>
      <c r="M435" s="13">
        <f t="shared" si="312"/>
        <v>5734.51</v>
      </c>
      <c r="N435" s="300">
        <f t="shared" si="312"/>
        <v>42823.789999999994</v>
      </c>
    </row>
    <row r="436" spans="1:14" s="288" customFormat="1" x14ac:dyDescent="0.25">
      <c r="A436" s="287"/>
    </row>
    <row r="437" spans="1:14" s="227" customFormat="1" x14ac:dyDescent="0.25">
      <c r="A437" s="213"/>
      <c r="B437" s="265" t="s">
        <v>427</v>
      </c>
      <c r="C437" s="265"/>
      <c r="D437" s="265"/>
      <c r="E437" s="5"/>
      <c r="F437" s="5"/>
      <c r="G437" s="6"/>
      <c r="H437" s="6"/>
      <c r="I437" s="7"/>
      <c r="J437" s="5"/>
      <c r="K437" s="5"/>
      <c r="L437" s="5"/>
      <c r="M437" s="5"/>
      <c r="N437" s="301"/>
    </row>
    <row r="438" spans="1:14" s="227" customFormat="1" x14ac:dyDescent="0.25">
      <c r="A438" s="213">
        <v>325</v>
      </c>
      <c r="B438" s="36" t="s">
        <v>554</v>
      </c>
      <c r="C438" s="37" t="s">
        <v>846</v>
      </c>
      <c r="D438" s="37" t="s">
        <v>46</v>
      </c>
      <c r="E438" s="10"/>
      <c r="F438" s="11">
        <v>48558.3</v>
      </c>
      <c r="G438" s="11">
        <v>1476.17</v>
      </c>
      <c r="H438" s="11">
        <v>1393.62</v>
      </c>
      <c r="I438" s="11">
        <f t="shared" ref="I438:I439" si="313">F438-G438-H438-L438</f>
        <v>45688.51</v>
      </c>
      <c r="J438" s="11">
        <v>1650.53</v>
      </c>
      <c r="K438" s="11"/>
      <c r="L438" s="11"/>
      <c r="M438" s="11">
        <f t="shared" ref="M438:M439" si="314">SUM(G438+H438+J438+K438+L438)</f>
        <v>4520.32</v>
      </c>
      <c r="N438" s="298">
        <f t="shared" ref="N438:N439" si="315">SUM(F438-M438)</f>
        <v>44037.98</v>
      </c>
    </row>
    <row r="439" spans="1:14" s="227" customFormat="1" x14ac:dyDescent="0.25">
      <c r="A439" s="213">
        <v>341</v>
      </c>
      <c r="B439" s="36" t="s">
        <v>752</v>
      </c>
      <c r="C439" s="37" t="s">
        <v>846</v>
      </c>
      <c r="D439" s="37" t="s">
        <v>426</v>
      </c>
      <c r="E439" s="28"/>
      <c r="F439" s="11">
        <v>19685.8</v>
      </c>
      <c r="G439" s="11">
        <v>598.45000000000005</v>
      </c>
      <c r="H439" s="11">
        <v>564.98</v>
      </c>
      <c r="I439" s="11">
        <f t="shared" si="313"/>
        <v>18522.37</v>
      </c>
      <c r="J439" s="11">
        <v>0</v>
      </c>
      <c r="K439" s="11"/>
      <c r="L439" s="11"/>
      <c r="M439" s="11">
        <f t="shared" si="314"/>
        <v>1163.43</v>
      </c>
      <c r="N439" s="298">
        <f t="shared" si="315"/>
        <v>18522.37</v>
      </c>
    </row>
    <row r="440" spans="1:14" s="227" customFormat="1" x14ac:dyDescent="0.25">
      <c r="A440" s="213"/>
      <c r="B440" s="53" t="s">
        <v>30</v>
      </c>
      <c r="C440" s="5"/>
      <c r="D440" s="62"/>
      <c r="E440" s="13">
        <f>SUM(E438:E439)</f>
        <v>0</v>
      </c>
      <c r="F440" s="13">
        <f t="shared" ref="F440:N440" si="316">SUM(F438:F439)</f>
        <v>68244.100000000006</v>
      </c>
      <c r="G440" s="13">
        <f t="shared" si="316"/>
        <v>2074.62</v>
      </c>
      <c r="H440" s="13">
        <f t="shared" si="316"/>
        <v>1958.6</v>
      </c>
      <c r="I440" s="13">
        <f t="shared" si="316"/>
        <v>64210.880000000005</v>
      </c>
      <c r="J440" s="13">
        <f t="shared" si="316"/>
        <v>1650.53</v>
      </c>
      <c r="K440" s="13">
        <f t="shared" si="316"/>
        <v>0</v>
      </c>
      <c r="L440" s="13">
        <f t="shared" si="316"/>
        <v>0</v>
      </c>
      <c r="M440" s="13">
        <f t="shared" si="316"/>
        <v>5683.75</v>
      </c>
      <c r="N440" s="300">
        <f t="shared" si="316"/>
        <v>62560.350000000006</v>
      </c>
    </row>
    <row r="441" spans="1:14" s="288" customFormat="1" x14ac:dyDescent="0.25">
      <c r="A441" s="287"/>
    </row>
    <row r="442" spans="1:14" s="227" customFormat="1" x14ac:dyDescent="0.25">
      <c r="A442" s="213"/>
      <c r="B442" s="265" t="s">
        <v>430</v>
      </c>
      <c r="C442" s="265"/>
      <c r="D442" s="265"/>
      <c r="E442" s="5"/>
      <c r="F442" s="5"/>
      <c r="G442" s="6"/>
      <c r="H442" s="6"/>
      <c r="I442" s="7"/>
      <c r="J442" s="5"/>
      <c r="K442" s="5"/>
      <c r="L442" s="5"/>
      <c r="M442" s="5"/>
      <c r="N442" s="301"/>
    </row>
    <row r="443" spans="1:14" s="227" customFormat="1" x14ac:dyDescent="0.25">
      <c r="A443" s="213">
        <v>336</v>
      </c>
      <c r="B443" s="49" t="s">
        <v>753</v>
      </c>
      <c r="C443" s="14" t="s">
        <v>846</v>
      </c>
      <c r="D443" s="60" t="s">
        <v>46</v>
      </c>
      <c r="E443" s="10"/>
      <c r="F443" s="11">
        <v>48558.3</v>
      </c>
      <c r="G443" s="11">
        <v>1476.17</v>
      </c>
      <c r="H443" s="11">
        <v>1393.62</v>
      </c>
      <c r="I443" s="11">
        <f t="shared" ref="I443:I446" si="317">F443-G443-H443-L443</f>
        <v>45688.51</v>
      </c>
      <c r="J443" s="11">
        <v>1650.53</v>
      </c>
      <c r="K443" s="11"/>
      <c r="L443" s="11"/>
      <c r="M443" s="11">
        <f t="shared" ref="M443:M446" si="318">SUM(G443+H443+J443+K443+L443)</f>
        <v>4520.32</v>
      </c>
      <c r="N443" s="298">
        <f t="shared" ref="N443:N446" si="319">SUM(F443-M443)</f>
        <v>44037.98</v>
      </c>
    </row>
    <row r="444" spans="1:14" s="227" customFormat="1" x14ac:dyDescent="0.25">
      <c r="A444" s="213">
        <v>337</v>
      </c>
      <c r="B444" s="49" t="s">
        <v>432</v>
      </c>
      <c r="C444" s="14" t="s">
        <v>846</v>
      </c>
      <c r="D444" s="60" t="s">
        <v>426</v>
      </c>
      <c r="E444" s="28"/>
      <c r="F444" s="11">
        <v>19685.8</v>
      </c>
      <c r="G444" s="11">
        <v>598.45000000000005</v>
      </c>
      <c r="H444" s="11">
        <v>564.98</v>
      </c>
      <c r="I444" s="11">
        <f t="shared" si="317"/>
        <v>18522.37</v>
      </c>
      <c r="J444" s="11">
        <v>0</v>
      </c>
      <c r="K444" s="11"/>
      <c r="L444" s="11"/>
      <c r="M444" s="11">
        <f t="shared" si="318"/>
        <v>1163.43</v>
      </c>
      <c r="N444" s="298">
        <f t="shared" si="319"/>
        <v>18522.37</v>
      </c>
    </row>
    <row r="445" spans="1:14" s="227" customFormat="1" x14ac:dyDescent="0.25">
      <c r="A445" s="213">
        <v>338</v>
      </c>
      <c r="B445" s="49" t="s">
        <v>434</v>
      </c>
      <c r="C445" s="14" t="s">
        <v>846</v>
      </c>
      <c r="D445" s="60" t="s">
        <v>426</v>
      </c>
      <c r="E445" s="28"/>
      <c r="F445" s="11">
        <v>19685.8</v>
      </c>
      <c r="G445" s="11">
        <v>598.45000000000005</v>
      </c>
      <c r="H445" s="11">
        <v>564.98</v>
      </c>
      <c r="I445" s="11">
        <f t="shared" si="317"/>
        <v>18522.37</v>
      </c>
      <c r="J445" s="11">
        <v>0</v>
      </c>
      <c r="K445" s="11"/>
      <c r="L445" s="11"/>
      <c r="M445" s="11">
        <f t="shared" si="318"/>
        <v>1163.43</v>
      </c>
      <c r="N445" s="298">
        <f t="shared" si="319"/>
        <v>18522.37</v>
      </c>
    </row>
    <row r="446" spans="1:14" s="227" customFormat="1" x14ac:dyDescent="0.25">
      <c r="A446" s="213">
        <v>339</v>
      </c>
      <c r="B446" s="49" t="s">
        <v>754</v>
      </c>
      <c r="C446" s="14" t="s">
        <v>846</v>
      </c>
      <c r="D446" s="60" t="s">
        <v>426</v>
      </c>
      <c r="E446" s="28"/>
      <c r="F446" s="11">
        <v>19685.8</v>
      </c>
      <c r="G446" s="11">
        <v>598.45000000000005</v>
      </c>
      <c r="H446" s="11">
        <v>564.98</v>
      </c>
      <c r="I446" s="11">
        <f t="shared" si="317"/>
        <v>18522.37</v>
      </c>
      <c r="J446" s="11">
        <v>0</v>
      </c>
      <c r="K446" s="11"/>
      <c r="L446" s="11"/>
      <c r="M446" s="11">
        <f t="shared" si="318"/>
        <v>1163.43</v>
      </c>
      <c r="N446" s="298">
        <f t="shared" si="319"/>
        <v>18522.37</v>
      </c>
    </row>
    <row r="447" spans="1:14" s="227" customFormat="1" x14ac:dyDescent="0.25">
      <c r="A447" s="213"/>
      <c r="B447" s="53" t="s">
        <v>30</v>
      </c>
      <c r="C447" s="5"/>
      <c r="D447" s="62"/>
      <c r="E447" s="13">
        <f>SUM(E443:E446)</f>
        <v>0</v>
      </c>
      <c r="F447" s="13">
        <f>SUM(F443:F446)</f>
        <v>107615.70000000001</v>
      </c>
      <c r="G447" s="13">
        <f t="shared" ref="G447:N447" si="320">SUM(G443:G446)</f>
        <v>3271.5199999999995</v>
      </c>
      <c r="H447" s="13">
        <f t="shared" si="320"/>
        <v>3088.56</v>
      </c>
      <c r="I447" s="13">
        <f t="shared" si="320"/>
        <v>101255.62</v>
      </c>
      <c r="J447" s="13">
        <f t="shared" si="320"/>
        <v>1650.53</v>
      </c>
      <c r="K447" s="13">
        <f t="shared" si="320"/>
        <v>0</v>
      </c>
      <c r="L447" s="13">
        <f t="shared" si="320"/>
        <v>0</v>
      </c>
      <c r="M447" s="13">
        <f t="shared" si="320"/>
        <v>8010.6100000000006</v>
      </c>
      <c r="N447" s="300">
        <f t="shared" si="320"/>
        <v>99605.09</v>
      </c>
    </row>
    <row r="448" spans="1:14" s="288" customFormat="1" x14ac:dyDescent="0.25">
      <c r="A448" s="287"/>
    </row>
    <row r="449" spans="1:14" s="227" customFormat="1" x14ac:dyDescent="0.25">
      <c r="A449" s="213"/>
      <c r="B449" s="265" t="s">
        <v>479</v>
      </c>
      <c r="C449" s="265"/>
      <c r="D449" s="265"/>
      <c r="E449" s="5"/>
      <c r="F449" s="5"/>
      <c r="G449" s="6"/>
      <c r="H449" s="6"/>
      <c r="I449" s="7"/>
      <c r="J449" s="5"/>
      <c r="K449" s="5"/>
      <c r="L449" s="5"/>
      <c r="M449" s="5"/>
      <c r="N449" s="301"/>
    </row>
    <row r="450" spans="1:14" s="227" customFormat="1" x14ac:dyDescent="0.25">
      <c r="A450" s="213">
        <v>342</v>
      </c>
      <c r="B450" s="49" t="s">
        <v>755</v>
      </c>
      <c r="C450" s="14" t="s">
        <v>846</v>
      </c>
      <c r="D450" s="60" t="s">
        <v>426</v>
      </c>
      <c r="E450" s="10"/>
      <c r="F450" s="11">
        <v>19685.8</v>
      </c>
      <c r="G450" s="11">
        <v>598.45000000000005</v>
      </c>
      <c r="H450" s="11">
        <v>564.98</v>
      </c>
      <c r="I450" s="11">
        <f>F450-G450-H450-L450</f>
        <v>18522.37</v>
      </c>
      <c r="J450" s="11">
        <v>0</v>
      </c>
      <c r="K450" s="11"/>
      <c r="L450" s="11"/>
      <c r="M450" s="11">
        <f>SUM(G450+H450+J450+K450+L450)</f>
        <v>1163.43</v>
      </c>
      <c r="N450" s="298">
        <f>SUM(F450-M450)</f>
        <v>18522.37</v>
      </c>
    </row>
    <row r="451" spans="1:14" s="227" customFormat="1" x14ac:dyDescent="0.25">
      <c r="A451" s="213"/>
      <c r="B451" s="53" t="s">
        <v>30</v>
      </c>
      <c r="C451" s="5"/>
      <c r="D451" s="62"/>
      <c r="E451" s="13">
        <f>SUM(E450:E450)</f>
        <v>0</v>
      </c>
      <c r="F451" s="13">
        <f t="shared" ref="F451:N451" si="321">SUM(F450:F450)</f>
        <v>19685.8</v>
      </c>
      <c r="G451" s="13">
        <f t="shared" si="321"/>
        <v>598.45000000000005</v>
      </c>
      <c r="H451" s="13">
        <f t="shared" si="321"/>
        <v>564.98</v>
      </c>
      <c r="I451" s="13">
        <f t="shared" si="321"/>
        <v>18522.37</v>
      </c>
      <c r="J451" s="13">
        <f t="shared" si="321"/>
        <v>0</v>
      </c>
      <c r="K451" s="13">
        <f t="shared" si="321"/>
        <v>0</v>
      </c>
      <c r="L451" s="13">
        <f t="shared" si="321"/>
        <v>0</v>
      </c>
      <c r="M451" s="13">
        <f t="shared" si="321"/>
        <v>1163.43</v>
      </c>
      <c r="N451" s="300">
        <f t="shared" si="321"/>
        <v>18522.37</v>
      </c>
    </row>
    <row r="452" spans="1:14" s="288" customFormat="1" x14ac:dyDescent="0.25">
      <c r="A452" s="287"/>
    </row>
    <row r="453" spans="1:14" s="227" customFormat="1" x14ac:dyDescent="0.25">
      <c r="A453" s="213"/>
      <c r="B453" s="265" t="s">
        <v>438</v>
      </c>
      <c r="C453" s="265"/>
      <c r="D453" s="265"/>
      <c r="E453" s="5"/>
      <c r="F453" s="5"/>
      <c r="G453" s="6"/>
      <c r="H453" s="6"/>
      <c r="I453" s="7"/>
      <c r="J453" s="5"/>
      <c r="K453" s="5"/>
      <c r="L453" s="5"/>
      <c r="M453" s="5"/>
      <c r="N453" s="301"/>
    </row>
    <row r="454" spans="1:14" s="227" customFormat="1" x14ac:dyDescent="0.25">
      <c r="A454" s="213">
        <v>332</v>
      </c>
      <c r="B454" s="36" t="s">
        <v>756</v>
      </c>
      <c r="C454" s="37" t="s">
        <v>846</v>
      </c>
      <c r="D454" s="37" t="s">
        <v>46</v>
      </c>
      <c r="E454" s="10"/>
      <c r="F454" s="11">
        <v>48558.3</v>
      </c>
      <c r="G454" s="11">
        <v>1476.17</v>
      </c>
      <c r="H454" s="11">
        <v>1393.62</v>
      </c>
      <c r="I454" s="11">
        <f t="shared" ref="I454" si="322">F454-G454-H454-L454</f>
        <v>45688.51</v>
      </c>
      <c r="J454" s="11">
        <v>1650.53</v>
      </c>
      <c r="K454" s="11"/>
      <c r="L454" s="11"/>
      <c r="M454" s="11">
        <f t="shared" ref="M454" si="323">SUM(G454+H454+J454+K454+L454)</f>
        <v>4520.32</v>
      </c>
      <c r="N454" s="298">
        <f t="shared" ref="N454:N456" si="324">SUM(F454-M454)</f>
        <v>44037.98</v>
      </c>
    </row>
    <row r="455" spans="1:14" s="227" customFormat="1" x14ac:dyDescent="0.25">
      <c r="A455" s="213">
        <v>333</v>
      </c>
      <c r="B455" s="36" t="s">
        <v>836</v>
      </c>
      <c r="C455" s="37" t="s">
        <v>846</v>
      </c>
      <c r="D455" s="37" t="s">
        <v>441</v>
      </c>
      <c r="E455" s="28"/>
      <c r="F455" s="11">
        <v>19685.8</v>
      </c>
      <c r="G455" s="11">
        <v>598.45000000000005</v>
      </c>
      <c r="H455" s="11">
        <v>564.98</v>
      </c>
      <c r="I455" s="11">
        <f>F455-G455-H455-L455</f>
        <v>18522.37</v>
      </c>
      <c r="J455" s="11">
        <v>0</v>
      </c>
      <c r="K455" s="11"/>
      <c r="L455" s="11"/>
      <c r="M455" s="11">
        <f>SUM(G455+H455+J455+K455+L455)</f>
        <v>1163.43</v>
      </c>
      <c r="N455" s="298">
        <f t="shared" si="324"/>
        <v>18522.37</v>
      </c>
    </row>
    <row r="456" spans="1:14" s="227" customFormat="1" x14ac:dyDescent="0.25">
      <c r="A456" s="213">
        <v>334</v>
      </c>
      <c r="B456" s="36" t="s">
        <v>758</v>
      </c>
      <c r="C456" s="37" t="s">
        <v>846</v>
      </c>
      <c r="D456" s="37" t="s">
        <v>426</v>
      </c>
      <c r="E456" s="28"/>
      <c r="F456" s="11">
        <v>19685.8</v>
      </c>
      <c r="G456" s="11">
        <v>598.45000000000005</v>
      </c>
      <c r="H456" s="11">
        <v>564.98</v>
      </c>
      <c r="I456" s="11">
        <f>F456-G456-H456-L456</f>
        <v>18522.37</v>
      </c>
      <c r="J456" s="11">
        <v>0</v>
      </c>
      <c r="K456" s="11"/>
      <c r="L456" s="11"/>
      <c r="M456" s="11">
        <f>SUM(G456+H456+J456+K456+L456)</f>
        <v>1163.43</v>
      </c>
      <c r="N456" s="298">
        <f t="shared" si="324"/>
        <v>18522.37</v>
      </c>
    </row>
    <row r="457" spans="1:14" s="227" customFormat="1" ht="17.25" customHeight="1" x14ac:dyDescent="0.25">
      <c r="A457" s="213"/>
      <c r="B457" s="53" t="s">
        <v>30</v>
      </c>
      <c r="C457" s="5"/>
      <c r="D457" s="62"/>
      <c r="E457" s="13">
        <f>SUM(E454:E456)</f>
        <v>0</v>
      </c>
      <c r="F457" s="13">
        <f t="shared" ref="F457:N457" si="325">SUM(F454:F456)</f>
        <v>87929.900000000009</v>
      </c>
      <c r="G457" s="13">
        <f t="shared" si="325"/>
        <v>2673.0699999999997</v>
      </c>
      <c r="H457" s="13">
        <f t="shared" si="325"/>
        <v>2523.58</v>
      </c>
      <c r="I457" s="13">
        <f t="shared" si="325"/>
        <v>82733.25</v>
      </c>
      <c r="J457" s="13">
        <f t="shared" si="325"/>
        <v>1650.53</v>
      </c>
      <c r="K457" s="13">
        <f t="shared" si="325"/>
        <v>0</v>
      </c>
      <c r="L457" s="13">
        <f t="shared" si="325"/>
        <v>0</v>
      </c>
      <c r="M457" s="13">
        <f t="shared" si="325"/>
        <v>6847.18</v>
      </c>
      <c r="N457" s="300">
        <f t="shared" si="325"/>
        <v>81082.720000000001</v>
      </c>
    </row>
    <row r="458" spans="1:14" s="288" customFormat="1" x14ac:dyDescent="0.25">
      <c r="A458" s="287"/>
    </row>
    <row r="459" spans="1:14" s="227" customFormat="1" x14ac:dyDescent="0.25">
      <c r="A459" s="213"/>
      <c r="B459" s="265" t="s">
        <v>444</v>
      </c>
      <c r="C459" s="265"/>
      <c r="D459" s="265"/>
      <c r="E459" s="5"/>
      <c r="F459" s="5"/>
      <c r="G459" s="6"/>
      <c r="H459" s="6"/>
      <c r="I459" s="7"/>
      <c r="J459" s="5"/>
      <c r="K459" s="5"/>
      <c r="L459" s="5"/>
      <c r="M459" s="5"/>
      <c r="N459" s="301"/>
    </row>
    <row r="460" spans="1:14" s="227" customFormat="1" x14ac:dyDescent="0.25">
      <c r="A460" s="213">
        <v>327</v>
      </c>
      <c r="B460" s="49" t="s">
        <v>533</v>
      </c>
      <c r="C460" s="14" t="s">
        <v>846</v>
      </c>
      <c r="D460" s="60" t="s">
        <v>446</v>
      </c>
      <c r="E460" s="10"/>
      <c r="F460" s="11">
        <v>48558.3</v>
      </c>
      <c r="G460" s="11">
        <v>1476.17</v>
      </c>
      <c r="H460" s="11">
        <v>1393.62</v>
      </c>
      <c r="I460" s="11">
        <f t="shared" ref="I460" si="326">F460-G460-H460-L460</f>
        <v>45688.51</v>
      </c>
      <c r="J460" s="11">
        <v>1650.53</v>
      </c>
      <c r="K460" s="11"/>
      <c r="L460" s="11"/>
      <c r="M460" s="11">
        <f t="shared" ref="M460" si="327">SUM(G460+H460+J460+K460+L460)</f>
        <v>4520.32</v>
      </c>
      <c r="N460" s="298">
        <f t="shared" ref="N460" si="328">SUM(F460-M460)</f>
        <v>44037.98</v>
      </c>
    </row>
    <row r="461" spans="1:14" s="227" customFormat="1" x14ac:dyDescent="0.25">
      <c r="A461" s="213"/>
      <c r="B461" s="53" t="s">
        <v>30</v>
      </c>
      <c r="C461" s="5"/>
      <c r="D461" s="62"/>
      <c r="E461" s="13">
        <f t="shared" ref="E461:N461" si="329">SUM(E460:E460)</f>
        <v>0</v>
      </c>
      <c r="F461" s="13">
        <f t="shared" si="329"/>
        <v>48558.3</v>
      </c>
      <c r="G461" s="13">
        <f t="shared" si="329"/>
        <v>1476.17</v>
      </c>
      <c r="H461" s="13">
        <f t="shared" si="329"/>
        <v>1393.62</v>
      </c>
      <c r="I461" s="13">
        <f t="shared" si="329"/>
        <v>45688.51</v>
      </c>
      <c r="J461" s="13">
        <f t="shared" si="329"/>
        <v>1650.53</v>
      </c>
      <c r="K461" s="13">
        <f t="shared" si="329"/>
        <v>0</v>
      </c>
      <c r="L461" s="13">
        <f t="shared" si="329"/>
        <v>0</v>
      </c>
      <c r="M461" s="13">
        <f t="shared" si="329"/>
        <v>4520.32</v>
      </c>
      <c r="N461" s="300">
        <f t="shared" si="329"/>
        <v>44037.98</v>
      </c>
    </row>
    <row r="462" spans="1:14" s="288" customFormat="1" x14ac:dyDescent="0.25">
      <c r="A462" s="287"/>
    </row>
    <row r="463" spans="1:14" s="227" customFormat="1" x14ac:dyDescent="0.25">
      <c r="A463" s="213"/>
      <c r="B463" s="265" t="s">
        <v>448</v>
      </c>
      <c r="C463" s="265"/>
      <c r="D463" s="265"/>
      <c r="E463" s="5"/>
      <c r="F463" s="5"/>
      <c r="G463" s="6"/>
      <c r="H463" s="6"/>
      <c r="I463" s="7"/>
      <c r="J463" s="5"/>
      <c r="K463" s="5"/>
      <c r="L463" s="5"/>
      <c r="M463" s="5"/>
      <c r="N463" s="301"/>
    </row>
    <row r="464" spans="1:14" s="227" customFormat="1" x14ac:dyDescent="0.25">
      <c r="A464" s="213">
        <v>329</v>
      </c>
      <c r="B464" s="49" t="s">
        <v>761</v>
      </c>
      <c r="C464" s="14" t="s">
        <v>846</v>
      </c>
      <c r="D464" s="60" t="s">
        <v>46</v>
      </c>
      <c r="E464" s="10"/>
      <c r="F464" s="11">
        <v>48558.3</v>
      </c>
      <c r="G464" s="11">
        <v>1476.17</v>
      </c>
      <c r="H464" s="11">
        <v>1393.62</v>
      </c>
      <c r="I464" s="11">
        <f t="shared" ref="I464" si="330">F464-G464-H464-L464</f>
        <v>45688.51</v>
      </c>
      <c r="J464" s="11">
        <v>1650.53</v>
      </c>
      <c r="K464" s="223">
        <v>1425.7399999999998</v>
      </c>
      <c r="L464" s="11"/>
      <c r="M464" s="11">
        <f>SUM(G464+H464+J464+K464+L464)</f>
        <v>5946.0599999999995</v>
      </c>
      <c r="N464" s="298">
        <f>SUM(F464-M464)</f>
        <v>42612.240000000005</v>
      </c>
    </row>
    <row r="465" spans="1:14" s="227" customFormat="1" x14ac:dyDescent="0.25">
      <c r="A465" s="213">
        <v>330</v>
      </c>
      <c r="B465" s="49" t="s">
        <v>503</v>
      </c>
      <c r="C465" s="14" t="s">
        <v>846</v>
      </c>
      <c r="D465" s="60" t="s">
        <v>46</v>
      </c>
      <c r="E465" s="10"/>
      <c r="F465" s="11">
        <v>48558.3</v>
      </c>
      <c r="G465" s="11">
        <v>1476.17</v>
      </c>
      <c r="H465" s="11">
        <v>1393.62</v>
      </c>
      <c r="I465" s="11">
        <f>F465-G465-H465-L465</f>
        <v>45688.51</v>
      </c>
      <c r="J465" s="11">
        <v>1650.53</v>
      </c>
      <c r="K465" s="223">
        <v>1419.1200000000001</v>
      </c>
      <c r="L465" s="11"/>
      <c r="M465" s="11">
        <f>SUM(G465+H465+J465+K465+L465)</f>
        <v>5939.44</v>
      </c>
      <c r="N465" s="298">
        <f>SUM(F465-M465)</f>
        <v>42618.86</v>
      </c>
    </row>
    <row r="466" spans="1:14" s="295" customFormat="1" x14ac:dyDescent="0.25">
      <c r="A466" s="139"/>
      <c r="B466" s="53" t="s">
        <v>30</v>
      </c>
      <c r="C466" s="5"/>
      <c r="D466" s="62"/>
      <c r="E466" s="13">
        <f t="shared" ref="E466:N466" si="331">SUM(E464:E465)</f>
        <v>0</v>
      </c>
      <c r="F466" s="13">
        <f t="shared" si="331"/>
        <v>97116.6</v>
      </c>
      <c r="G466" s="13">
        <f t="shared" si="331"/>
        <v>2952.34</v>
      </c>
      <c r="H466" s="13">
        <f t="shared" si="331"/>
        <v>2787.24</v>
      </c>
      <c r="I466" s="13">
        <f t="shared" si="331"/>
        <v>91377.02</v>
      </c>
      <c r="J466" s="13">
        <f t="shared" si="331"/>
        <v>3301.06</v>
      </c>
      <c r="K466" s="13">
        <f t="shared" si="331"/>
        <v>2844.8599999999997</v>
      </c>
      <c r="L466" s="13">
        <f t="shared" si="331"/>
        <v>0</v>
      </c>
      <c r="M466" s="13">
        <f t="shared" si="331"/>
        <v>11885.5</v>
      </c>
      <c r="N466" s="300">
        <f t="shared" si="331"/>
        <v>85231.1</v>
      </c>
    </row>
    <row r="467" spans="1:14" s="290" customFormat="1" x14ac:dyDescent="0.25">
      <c r="A467" s="289"/>
    </row>
    <row r="468" spans="1:14" s="227" customFormat="1" x14ac:dyDescent="0.25">
      <c r="A468" s="139"/>
      <c r="B468" s="55" t="s">
        <v>452</v>
      </c>
      <c r="C468" s="10"/>
      <c r="D468" s="54"/>
      <c r="E468" s="29">
        <f t="shared" ref="E468:N468" si="332">E24+E38+E53+E64+E77+E109+E181+E187+E199+E224+E231+E241+E249+E268+E276+E283+E293+E299+E306+E311+E326+E333+E341+E352+E385+E358+E365+E369+E380+E390+E413+E419+E426+E430+E435+E440+E447+E451+E457+E461+E466</f>
        <v>12091.34565759114</v>
      </c>
      <c r="F468" s="29">
        <f t="shared" si="332"/>
        <v>26466826.807669587</v>
      </c>
      <c r="G468" s="29">
        <f t="shared" si="332"/>
        <v>752823.93224514578</v>
      </c>
      <c r="H468" s="29">
        <f t="shared" si="332"/>
        <v>752626.06144449022</v>
      </c>
      <c r="I468" s="29">
        <f t="shared" si="332"/>
        <v>24915152.279637549</v>
      </c>
      <c r="J468" s="29">
        <f t="shared" si="332"/>
        <v>2874866.0399999991</v>
      </c>
      <c r="K468" s="29">
        <f t="shared" si="332"/>
        <v>152785.40999999997</v>
      </c>
      <c r="L468" s="29">
        <f t="shared" si="332"/>
        <v>58315.879999999983</v>
      </c>
      <c r="M468" s="29">
        <f t="shared" si="332"/>
        <v>4591417.3236896349</v>
      </c>
      <c r="N468" s="304">
        <f t="shared" si="332"/>
        <v>21887500.829637542</v>
      </c>
    </row>
    <row r="469" spans="1:14" s="227" customFormat="1" ht="16.5" thickBot="1" x14ac:dyDescent="0.3">
      <c r="A469" s="152"/>
      <c r="B469" s="56"/>
      <c r="C469" s="66"/>
      <c r="D469" s="63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s="227" customFormat="1" ht="16.5" thickBot="1" x14ac:dyDescent="0.3">
      <c r="A470" s="140"/>
      <c r="B470" s="154" t="s">
        <v>812</v>
      </c>
      <c r="C470" s="214">
        <v>333</v>
      </c>
      <c r="D470" s="63"/>
      <c r="E470" s="16"/>
      <c r="F470" s="15"/>
      <c r="G470" s="17"/>
      <c r="H470" s="17"/>
      <c r="I470" s="17"/>
      <c r="J470" s="17"/>
      <c r="K470" s="15"/>
      <c r="L470" s="15"/>
      <c r="M470" s="15"/>
      <c r="N470" s="15"/>
    </row>
    <row r="471" spans="1:14" s="227" customFormat="1" x14ac:dyDescent="0.25">
      <c r="A471" s="140"/>
      <c r="B471" s="155" t="s">
        <v>830</v>
      </c>
      <c r="C471" s="166">
        <f>F468+E468</f>
        <v>26478918.153327178</v>
      </c>
      <c r="D471" s="63"/>
      <c r="E471" s="16"/>
      <c r="F471" s="16"/>
      <c r="G471" s="16"/>
      <c r="H471" s="16"/>
      <c r="I471" s="16"/>
      <c r="J471" s="16"/>
      <c r="K471" s="16"/>
      <c r="L471" s="16"/>
      <c r="M471" s="17"/>
      <c r="N471" s="15"/>
    </row>
    <row r="472" spans="1:14" s="227" customFormat="1" x14ac:dyDescent="0.25">
      <c r="A472" s="140"/>
      <c r="B472" s="156" t="s">
        <v>813</v>
      </c>
      <c r="C472" s="167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</row>
    <row r="473" spans="1:14" s="227" customFormat="1" ht="15.75" customHeight="1" thickBot="1" x14ac:dyDescent="0.3">
      <c r="A473" s="140"/>
      <c r="B473" s="156" t="s">
        <v>829</v>
      </c>
      <c r="C473" s="168">
        <f>G468+H468+J468+K468+L468</f>
        <v>4591417.3236896349</v>
      </c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</row>
    <row r="474" spans="1:14" s="294" customFormat="1" ht="16.5" thickBot="1" x14ac:dyDescent="0.3">
      <c r="A474" s="141"/>
      <c r="B474" s="157" t="s">
        <v>831</v>
      </c>
      <c r="C474" s="169">
        <f>SUM(C471-C473)</f>
        <v>21887500.829637542</v>
      </c>
      <c r="D474" s="63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s="294" customFormat="1" x14ac:dyDescent="0.25">
      <c r="A475" s="141"/>
      <c r="B475" s="57"/>
      <c r="C475" s="143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</row>
    <row r="476" spans="1:14" s="296" customFormat="1" x14ac:dyDescent="0.25">
      <c r="A476" s="141"/>
      <c r="B476" s="58"/>
      <c r="C476" s="170"/>
      <c r="D476" s="58"/>
      <c r="E476" s="18"/>
      <c r="F476" s="18"/>
      <c r="G476" s="18"/>
      <c r="H476" s="18"/>
      <c r="I476" s="18"/>
      <c r="J476" s="18"/>
      <c r="K476" s="18"/>
      <c r="L476" s="18"/>
      <c r="M476" s="18"/>
      <c r="N476" s="18"/>
    </row>
    <row r="477" spans="1:14" s="297" customFormat="1" x14ac:dyDescent="0.25">
      <c r="A477" s="26"/>
      <c r="B477" s="59"/>
      <c r="C477" s="143"/>
      <c r="D477" s="142"/>
      <c r="E477" s="103"/>
      <c r="F477" s="103"/>
      <c r="G477" s="103"/>
      <c r="H477" s="103"/>
      <c r="I477" s="281"/>
      <c r="J477" s="281"/>
      <c r="K477" s="97"/>
      <c r="L477" s="20"/>
      <c r="M477" s="20"/>
      <c r="N477" s="20"/>
    </row>
    <row r="478" spans="1:14" s="294" customFormat="1" x14ac:dyDescent="0.25">
      <c r="A478" s="141"/>
      <c r="B478" s="59"/>
      <c r="C478" s="100"/>
      <c r="D478" s="59"/>
      <c r="E478" s="20"/>
      <c r="F478" s="21"/>
      <c r="G478" s="20"/>
      <c r="H478" s="22"/>
      <c r="I478" s="22"/>
      <c r="J478" s="22"/>
      <c r="K478" s="20"/>
      <c r="L478" s="20"/>
      <c r="M478" s="20"/>
      <c r="N478" s="20"/>
    </row>
    <row r="479" spans="1:14" s="294" customFormat="1" x14ac:dyDescent="0.25">
      <c r="A479" s="271" t="s">
        <v>270</v>
      </c>
      <c r="B479" s="271"/>
      <c r="C479" s="271"/>
      <c r="D479" s="271"/>
      <c r="E479" s="271"/>
      <c r="F479" s="271"/>
      <c r="G479" s="271"/>
      <c r="H479" s="271"/>
      <c r="I479" s="271"/>
      <c r="J479" s="271"/>
      <c r="K479" s="271"/>
      <c r="L479" s="271"/>
      <c r="M479" s="271"/>
      <c r="N479" s="271"/>
    </row>
    <row r="480" spans="1:14" s="294" customFormat="1" ht="15" customHeight="1" x14ac:dyDescent="0.25">
      <c r="A480" s="272" t="s">
        <v>804</v>
      </c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</row>
    <row r="481" spans="1:14" s="294" customFormat="1" x14ac:dyDescent="0.25">
      <c r="A481" s="273"/>
      <c r="B481" s="273"/>
      <c r="C481" s="273"/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</row>
    <row r="482" spans="1:14" x14ac:dyDescent="0.25">
      <c r="F482" s="23"/>
      <c r="I482" s="24"/>
      <c r="J482" s="24"/>
    </row>
  </sheetData>
  <mergeCells count="52">
    <mergeCell ref="B328:D328"/>
    <mergeCell ref="B335:D335"/>
    <mergeCell ref="B313:D313"/>
    <mergeCell ref="B382:D382"/>
    <mergeCell ref="B387:D387"/>
    <mergeCell ref="B392:D392"/>
    <mergeCell ref="B343:D343"/>
    <mergeCell ref="B354:D354"/>
    <mergeCell ref="B360:D360"/>
    <mergeCell ref="B367:D367"/>
    <mergeCell ref="B371:D371"/>
    <mergeCell ref="A294:N294"/>
    <mergeCell ref="B301:D301"/>
    <mergeCell ref="B295:D295"/>
    <mergeCell ref="B251:D251"/>
    <mergeCell ref="B270:D270"/>
    <mergeCell ref="A300:N300"/>
    <mergeCell ref="I477:J477"/>
    <mergeCell ref="B449:D449"/>
    <mergeCell ref="B285:D285"/>
    <mergeCell ref="B421:D421"/>
    <mergeCell ref="B428:D428"/>
    <mergeCell ref="B432:D432"/>
    <mergeCell ref="B437:D437"/>
    <mergeCell ref="B442:D442"/>
    <mergeCell ref="A327:N327"/>
    <mergeCell ref="A312:N312"/>
    <mergeCell ref="B415:D415"/>
    <mergeCell ref="B453:D453"/>
    <mergeCell ref="B459:D459"/>
    <mergeCell ref="B463:D463"/>
    <mergeCell ref="A479:N479"/>
    <mergeCell ref="A480:N480"/>
    <mergeCell ref="A481:N481"/>
    <mergeCell ref="B5:N5"/>
    <mergeCell ref="B6:N6"/>
    <mergeCell ref="B7:N7"/>
    <mergeCell ref="G9:H9"/>
    <mergeCell ref="B26:D26"/>
    <mergeCell ref="B40:D40"/>
    <mergeCell ref="B308:D308"/>
    <mergeCell ref="B201:D201"/>
    <mergeCell ref="B226:D226"/>
    <mergeCell ref="B233:D233"/>
    <mergeCell ref="B243:D243"/>
    <mergeCell ref="B189:D189"/>
    <mergeCell ref="B55:D55"/>
    <mergeCell ref="B66:D66"/>
    <mergeCell ref="B79:D79"/>
    <mergeCell ref="B111:D111"/>
    <mergeCell ref="B183:D183"/>
    <mergeCell ref="B278:D278"/>
  </mergeCells>
  <conditionalFormatting sqref="C21 C175:C176 C168:C172 C106:C107 C103:C104 C331:C332 C164:C166 C152:C154 C156 C158 C160:C162">
    <cfRule type="expression" dxfId="147" priority="151">
      <formula>MATCH(C21,datos,0)&gt;0</formula>
    </cfRule>
  </conditionalFormatting>
  <conditionalFormatting sqref="C14:C15">
    <cfRule type="expression" dxfId="146" priority="150">
      <formula>MATCH(C14,datos,0)&gt;0</formula>
    </cfRule>
  </conditionalFormatting>
  <conditionalFormatting sqref="C13">
    <cfRule type="expression" dxfId="145" priority="152">
      <formula>MATCH(C13,datos,0)&gt;0</formula>
    </cfRule>
  </conditionalFormatting>
  <conditionalFormatting sqref="C19">
    <cfRule type="expression" dxfId="144" priority="149">
      <formula>MATCH(C19,datos,0)&gt;0</formula>
    </cfRule>
  </conditionalFormatting>
  <conditionalFormatting sqref="C94">
    <cfRule type="expression" dxfId="143" priority="148">
      <formula>MATCH(C94,datos,0)&gt;0</formula>
    </cfRule>
  </conditionalFormatting>
  <conditionalFormatting sqref="C102">
    <cfRule type="expression" dxfId="142" priority="147">
      <formula>MATCH(C102,datos,0)&gt;0</formula>
    </cfRule>
  </conditionalFormatting>
  <conditionalFormatting sqref="C150">
    <cfRule type="expression" dxfId="141" priority="146">
      <formula>MATCH(C150,datos,0)&gt;0</formula>
    </cfRule>
  </conditionalFormatting>
  <conditionalFormatting sqref="C126">
    <cfRule type="expression" dxfId="140" priority="145">
      <formula>MATCH(C126,datos,0)&gt;0</formula>
    </cfRule>
  </conditionalFormatting>
  <conditionalFormatting sqref="C149">
    <cfRule type="expression" dxfId="139" priority="144">
      <formula>MATCH(C149,datos,0)&gt;0</formula>
    </cfRule>
  </conditionalFormatting>
  <conditionalFormatting sqref="C112:C113">
    <cfRule type="expression" dxfId="138" priority="143">
      <formula>MATCH(C112,datos,0)&gt;0</formula>
    </cfRule>
  </conditionalFormatting>
  <conditionalFormatting sqref="C173">
    <cfRule type="expression" dxfId="137" priority="142">
      <formula>MATCH(C173,datos,0)&gt;0</formula>
    </cfRule>
  </conditionalFormatting>
  <conditionalFormatting sqref="C220">
    <cfRule type="expression" dxfId="136" priority="139">
      <formula>MATCH(C220,datos,0)&gt;0</formula>
    </cfRule>
  </conditionalFormatting>
  <conditionalFormatting sqref="C227:C228 C230">
    <cfRule type="expression" dxfId="135" priority="138">
      <formula>MATCH(C227,datos,0)&gt;0</formula>
    </cfRule>
  </conditionalFormatting>
  <conditionalFormatting sqref="C247">
    <cfRule type="expression" dxfId="134" priority="134">
      <formula>MATCH(C247,datos,0)&gt;0</formula>
    </cfRule>
  </conditionalFormatting>
  <conditionalFormatting sqref="C237:C240 C234">
    <cfRule type="expression" dxfId="133" priority="137">
      <formula>MATCH(C234,datos,0)&gt;0</formula>
    </cfRule>
  </conditionalFormatting>
  <conditionalFormatting sqref="C236">
    <cfRule type="expression" dxfId="132" priority="136">
      <formula>MATCH(C236,datos,0)&gt;0</formula>
    </cfRule>
  </conditionalFormatting>
  <conditionalFormatting sqref="C248 C244 C246">
    <cfRule type="expression" dxfId="131" priority="135">
      <formula>MATCH(C244,datos,0)&gt;0</formula>
    </cfRule>
  </conditionalFormatting>
  <conditionalFormatting sqref="C292">
    <cfRule type="expression" dxfId="130" priority="124">
      <formula>MATCH(C292,datos,0)&gt;0</formula>
    </cfRule>
  </conditionalFormatting>
  <conditionalFormatting sqref="C275 C272">
    <cfRule type="expression" dxfId="129" priority="132">
      <formula>MATCH(C272,datos,0)&gt;0</formula>
    </cfRule>
  </conditionalFormatting>
  <conditionalFormatting sqref="C273">
    <cfRule type="expression" dxfId="128" priority="131">
      <formula>MATCH(C273,datos,0)&gt;0</formula>
    </cfRule>
  </conditionalFormatting>
  <conditionalFormatting sqref="C279">
    <cfRule type="expression" dxfId="127" priority="129">
      <formula>MATCH(C279,datos,0)&gt;0</formula>
    </cfRule>
  </conditionalFormatting>
  <conditionalFormatting sqref="C286 C288:C289">
    <cfRule type="expression" dxfId="126" priority="126">
      <formula>MATCH(C286,datos,0)&gt;0</formula>
    </cfRule>
  </conditionalFormatting>
  <conditionalFormatting sqref="F292">
    <cfRule type="cellIs" dxfId="125" priority="119" operator="greaterThan">
      <formula>134820</formula>
    </cfRule>
    <cfRule type="cellIs" dxfId="124" priority="120" operator="greaterThan">
      <formula>156000</formula>
    </cfRule>
  </conditionalFormatting>
  <conditionalFormatting sqref="C297">
    <cfRule type="expression" dxfId="123" priority="118">
      <formula>MATCH(C297,datos,0)&gt;0</formula>
    </cfRule>
  </conditionalFormatting>
  <conditionalFormatting sqref="C303:C304">
    <cfRule type="expression" dxfId="122" priority="117">
      <formula>MATCH(C303,datos,0)&gt;0</formula>
    </cfRule>
  </conditionalFormatting>
  <conditionalFormatting sqref="C337 C339:C340">
    <cfRule type="expression" dxfId="121" priority="113">
      <formula>MATCH(C337,datos,0)&gt;0</formula>
    </cfRule>
  </conditionalFormatting>
  <conditionalFormatting sqref="C349:C351">
    <cfRule type="expression" dxfId="120" priority="112">
      <formula>MATCH(C349,datos,0)&gt;0</formula>
    </cfRule>
  </conditionalFormatting>
  <conditionalFormatting sqref="C356:C357">
    <cfRule type="expression" dxfId="119" priority="111">
      <formula>MATCH(C356,datos,0)&gt;0</formula>
    </cfRule>
  </conditionalFormatting>
  <conditionalFormatting sqref="C378:C379">
    <cfRule type="expression" dxfId="118" priority="110">
      <formula>MATCH(C378,datos,0)&gt;0</formula>
    </cfRule>
  </conditionalFormatting>
  <conditionalFormatting sqref="C389">
    <cfRule type="expression" dxfId="117" priority="109">
      <formula>MATCH(C389,datos,0)&gt;0</formula>
    </cfRule>
  </conditionalFormatting>
  <conditionalFormatting sqref="C408">
    <cfRule type="expression" dxfId="116" priority="108">
      <formula>MATCH(C408,datos,0)&gt;0</formula>
    </cfRule>
  </conditionalFormatting>
  <conditionalFormatting sqref="C417:C418">
    <cfRule type="expression" dxfId="115" priority="107">
      <formula>MATCH(C417,datos,0)&gt;0</formula>
    </cfRule>
  </conditionalFormatting>
  <conditionalFormatting sqref="C424:C425">
    <cfRule type="expression" dxfId="114" priority="106">
      <formula>MATCH(C424,datos,0)&gt;0</formula>
    </cfRule>
  </conditionalFormatting>
  <conditionalFormatting sqref="C429">
    <cfRule type="expression" dxfId="113" priority="105">
      <formula>MATCH(C429,datos,0)&gt;0</formula>
    </cfRule>
  </conditionalFormatting>
  <conditionalFormatting sqref="C438:C439">
    <cfRule type="expression" dxfId="112" priority="104">
      <formula>MATCH(C438,datos,0)&gt;0</formula>
    </cfRule>
  </conditionalFormatting>
  <conditionalFormatting sqref="C434">
    <cfRule type="expression" dxfId="111" priority="95">
      <formula>MATCH(C434,datos,0)&gt;0</formula>
    </cfRule>
  </conditionalFormatting>
  <conditionalFormatting sqref="F456">
    <cfRule type="cellIs" dxfId="110" priority="96" operator="greaterThan">
      <formula>134820</formula>
    </cfRule>
    <cfRule type="cellIs" dxfId="109" priority="97" operator="greaterThan">
      <formula>156000</formula>
    </cfRule>
  </conditionalFormatting>
  <conditionalFormatting sqref="C454:C456">
    <cfRule type="expression" dxfId="108" priority="100">
      <formula>MATCH(C454,datos,0)&gt;0</formula>
    </cfRule>
  </conditionalFormatting>
  <conditionalFormatting sqref="F455">
    <cfRule type="cellIs" dxfId="107" priority="98" operator="greaterThan">
      <formula>134820</formula>
    </cfRule>
    <cfRule type="cellIs" dxfId="106" priority="99" operator="greaterThan">
      <formula>156000</formula>
    </cfRule>
  </conditionalFormatting>
  <conditionalFormatting sqref="C361:C362">
    <cfRule type="expression" dxfId="105" priority="93">
      <formula>MATCH(C361,datos,0)&gt;0</formula>
    </cfRule>
  </conditionalFormatting>
  <conditionalFormatting sqref="C423">
    <cfRule type="expression" dxfId="104" priority="40">
      <formula>MATCH(C423,datos,0)&gt;0</formula>
    </cfRule>
  </conditionalFormatting>
  <conditionalFormatting sqref="C235">
    <cfRule type="expression" dxfId="103" priority="39">
      <formula>MATCH(C235,datos,0)&gt;0</formula>
    </cfRule>
  </conditionalFormatting>
  <conditionalFormatting sqref="C271">
    <cfRule type="expression" dxfId="102" priority="38">
      <formula>MATCH(C271,datos,0)&gt;0</formula>
    </cfRule>
  </conditionalFormatting>
  <conditionalFormatting sqref="C305">
    <cfRule type="expression" dxfId="101" priority="37">
      <formula>MATCH(C305,datos,0)&gt;0</formula>
    </cfRule>
  </conditionalFormatting>
  <conditionalFormatting sqref="C291">
    <cfRule type="expression" dxfId="100" priority="36">
      <formula>MATCH(C291,datos,0)&gt;0</formula>
    </cfRule>
  </conditionalFormatting>
  <conditionalFormatting sqref="F291">
    <cfRule type="cellIs" dxfId="99" priority="34" operator="greaterThan">
      <formula>134820</formula>
    </cfRule>
    <cfRule type="cellIs" dxfId="98" priority="35" operator="greaterThan">
      <formula>156000</formula>
    </cfRule>
  </conditionalFormatting>
  <conditionalFormatting sqref="F394">
    <cfRule type="cellIs" dxfId="97" priority="31" operator="greaterThan">
      <formula>134820</formula>
    </cfRule>
    <cfRule type="cellIs" dxfId="96" priority="32" operator="greaterThan">
      <formula>156000</formula>
    </cfRule>
  </conditionalFormatting>
  <conditionalFormatting sqref="C338">
    <cfRule type="expression" dxfId="95" priority="30">
      <formula>MATCH(C338,datos,0)&gt;0</formula>
    </cfRule>
  </conditionalFormatting>
  <conditionalFormatting sqref="C298">
    <cfRule type="expression" dxfId="94" priority="25">
      <formula>MATCH(C298,datos,0)&gt;0</formula>
    </cfRule>
  </conditionalFormatting>
  <conditionalFormatting sqref="C163">
    <cfRule type="expression" dxfId="93" priority="24">
      <formula>MATCH(C163,datos,0)&gt;0</formula>
    </cfRule>
  </conditionalFormatting>
  <conditionalFormatting sqref="C310">
    <cfRule type="expression" dxfId="92" priority="23">
      <formula>MATCH(C310,datos,0)&gt;0</formula>
    </cfRule>
  </conditionalFormatting>
  <conditionalFormatting sqref="C29">
    <cfRule type="expression" dxfId="91" priority="22">
      <formula>MATCH(C29,datos,0)&gt;0</formula>
    </cfRule>
  </conditionalFormatting>
  <conditionalFormatting sqref="C281">
    <cfRule type="expression" dxfId="90" priority="21">
      <formula>MATCH(C281,datos,0)&gt;0</formula>
    </cfRule>
  </conditionalFormatting>
  <conditionalFormatting sqref="C155">
    <cfRule type="expression" dxfId="89" priority="20">
      <formula>MATCH(C155,datos,0)&gt;0</formula>
    </cfRule>
  </conditionalFormatting>
  <conditionalFormatting sqref="C157">
    <cfRule type="expression" dxfId="88" priority="19">
      <formula>MATCH(C157,datos,0)&gt;0</formula>
    </cfRule>
  </conditionalFormatting>
  <conditionalFormatting sqref="C159">
    <cfRule type="expression" dxfId="87" priority="18">
      <formula>MATCH(C159,datos,0)&gt;0</formula>
    </cfRule>
  </conditionalFormatting>
  <conditionalFormatting sqref="C174">
    <cfRule type="expression" dxfId="86" priority="17">
      <formula>MATCH(C174,datos,0)&gt;0</formula>
    </cfRule>
  </conditionalFormatting>
  <conditionalFormatting sqref="C213">
    <cfRule type="expression" dxfId="85" priority="16">
      <formula>MATCH(C213,datos,0)&gt;0</formula>
    </cfRule>
  </conditionalFormatting>
  <conditionalFormatting sqref="C222">
    <cfRule type="expression" dxfId="84" priority="15">
      <formula>MATCH(C222,datos,0)&gt;0</formula>
    </cfRule>
  </conditionalFormatting>
  <conditionalFormatting sqref="C229">
    <cfRule type="expression" dxfId="83" priority="14">
      <formula>MATCH(C229,datos,0)&gt;0</formula>
    </cfRule>
  </conditionalFormatting>
  <conditionalFormatting sqref="C245">
    <cfRule type="expression" dxfId="82" priority="13">
      <formula>MATCH(C245,datos,0)&gt;0</formula>
    </cfRule>
  </conditionalFormatting>
  <conditionalFormatting sqref="C274">
    <cfRule type="expression" dxfId="81" priority="12">
      <formula>MATCH(C274,datos,0)&gt;0</formula>
    </cfRule>
  </conditionalFormatting>
  <conditionalFormatting sqref="C280">
    <cfRule type="expression" dxfId="80" priority="11">
      <formula>MATCH(C280,datos,0)&gt;0</formula>
    </cfRule>
  </conditionalFormatting>
  <conditionalFormatting sqref="C282">
    <cfRule type="expression" dxfId="79" priority="10">
      <formula>MATCH(C282,datos,0)&gt;0</formula>
    </cfRule>
  </conditionalFormatting>
  <conditionalFormatting sqref="C363">
    <cfRule type="expression" dxfId="78" priority="9">
      <formula>MATCH(C363,datos,0)&gt;0</formula>
    </cfRule>
  </conditionalFormatting>
  <conditionalFormatting sqref="C364">
    <cfRule type="expression" dxfId="77" priority="8">
      <formula>MATCH(C364,datos,0)&gt;0</formula>
    </cfRule>
  </conditionalFormatting>
  <conditionalFormatting sqref="C433">
    <cfRule type="expression" dxfId="76" priority="7">
      <formula>MATCH(C433,datos,0)&gt;0</formula>
    </cfRule>
  </conditionalFormatting>
  <conditionalFormatting sqref="C325">
    <cfRule type="expression" dxfId="75" priority="2">
      <formula>MATCH(C325,datos,0)&gt;0</formula>
    </cfRule>
  </conditionalFormatting>
  <conditionalFormatting sqref="C384">
    <cfRule type="expression" dxfId="74" priority="1">
      <formula>MATCH(C384,datos,0)&gt;0</formula>
    </cfRule>
  </conditionalFormatting>
  <conditionalFormatting sqref="C314">
    <cfRule type="expression" dxfId="73" priority="6">
      <formula>MATCH(C314,datos,0)&gt;0</formula>
    </cfRule>
  </conditionalFormatting>
  <conditionalFormatting sqref="C316">
    <cfRule type="expression" dxfId="72" priority="5">
      <formula>MATCH(C316,datos,0)&gt;0</formula>
    </cfRule>
  </conditionalFormatting>
  <conditionalFormatting sqref="C323">
    <cfRule type="expression" dxfId="71" priority="4">
      <formula>MATCH(C323,datos,0)&gt;0</formula>
    </cfRule>
  </conditionalFormatting>
  <conditionalFormatting sqref="C324">
    <cfRule type="expression" dxfId="70" priority="3">
      <formula>MATCH(C324,datos,0)&gt;0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48" fitToHeight="0" orientation="landscape" r:id="rId1"/>
  <headerFooter alignWithMargins="0">
    <oddFooter>Página &amp;P</oddFooter>
  </headerFooter>
  <rowBreaks count="5" manualBreakCount="5">
    <brk id="65" max="13" man="1"/>
    <brk id="250" max="13" man="1"/>
    <brk id="312" max="13" man="1"/>
    <brk id="376" max="13" man="1"/>
    <brk id="436" max="13" man="1"/>
  </rowBreaks>
  <ignoredErrors>
    <ignoredError sqref="I21 N15:N16 N21 I57 N57 N195 I195 N93 I95 I16 I192 N105 M247 N19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topLeftCell="C16" workbookViewId="0">
      <selection activeCell="X37" sqref="X37"/>
    </sheetView>
  </sheetViews>
  <sheetFormatPr baseColWidth="10" defaultRowHeight="15" x14ac:dyDescent="0.25"/>
  <cols>
    <col min="1" max="1" width="3" bestFit="1" customWidth="1"/>
    <col min="2" max="2" width="58" bestFit="1" customWidth="1"/>
    <col min="3" max="3" width="30.85546875" bestFit="1" customWidth="1"/>
    <col min="4" max="4" width="12.42578125" bestFit="1" customWidth="1"/>
  </cols>
  <sheetData>
    <row r="1" spans="1:16" ht="15.75" x14ac:dyDescent="0.25">
      <c r="C1" s="25"/>
      <c r="D1" s="48"/>
      <c r="E1" s="164"/>
      <c r="F1" s="48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C2" s="25"/>
      <c r="D2" s="48"/>
      <c r="E2" s="164"/>
      <c r="F2" s="48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C3" s="25"/>
      <c r="D3" s="48"/>
      <c r="E3" s="164"/>
      <c r="F3" s="48"/>
      <c r="G3" s="1"/>
      <c r="H3" s="2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C4" s="25"/>
      <c r="D4" s="48"/>
      <c r="E4" s="164"/>
      <c r="F4" s="48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C5" s="25"/>
      <c r="D5" s="48"/>
      <c r="E5" s="164"/>
      <c r="F5" s="48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ht="18.75" x14ac:dyDescent="0.3">
      <c r="C6" s="25"/>
      <c r="D6" s="274" t="s">
        <v>0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ht="20.25" x14ac:dyDescent="0.3">
      <c r="C7" s="25"/>
      <c r="D7" s="275" t="s">
        <v>1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1:16" ht="15.75" x14ac:dyDescent="0.25">
      <c r="C8" s="25"/>
      <c r="D8" s="271" t="s">
        <v>454</v>
      </c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</row>
    <row r="9" spans="1:16" ht="15.75" x14ac:dyDescent="0.25">
      <c r="C9" s="25"/>
      <c r="D9" s="48"/>
      <c r="E9" s="164"/>
      <c r="F9" s="48"/>
      <c r="G9" s="1"/>
      <c r="H9" s="2" t="s">
        <v>837</v>
      </c>
      <c r="I9" s="1"/>
      <c r="J9" s="1"/>
      <c r="K9" s="1"/>
      <c r="L9" s="1"/>
      <c r="M9" s="1"/>
      <c r="N9" s="1"/>
      <c r="O9" s="1"/>
      <c r="P9" s="1"/>
    </row>
    <row r="10" spans="1:16" x14ac:dyDescent="0.25">
      <c r="B10" t="s">
        <v>839</v>
      </c>
      <c r="C10" s="224" t="s">
        <v>838</v>
      </c>
    </row>
    <row r="11" spans="1:16" x14ac:dyDescent="0.25">
      <c r="A11">
        <v>1</v>
      </c>
      <c r="B11" s="224" t="str">
        <f>EMPLEADOS!A12</f>
        <v>PRESIDENCIA</v>
      </c>
      <c r="C11" s="224">
        <f>EMPLEADOS!N24</f>
        <v>1084125.933519</v>
      </c>
    </row>
    <row r="12" spans="1:16" x14ac:dyDescent="0.25">
      <c r="A12">
        <v>1</v>
      </c>
      <c r="B12" s="224" t="str">
        <f>EMPLEADOS!B26</f>
        <v>DESPACHO MAG. JUAN ALFREDO BIAGGI LAMA</v>
      </c>
      <c r="C12" s="224">
        <f>EMPLEADOS!N38</f>
        <v>958261.89018634206</v>
      </c>
    </row>
    <row r="13" spans="1:16" x14ac:dyDescent="0.25">
      <c r="A13">
        <v>1</v>
      </c>
      <c r="B13" s="224" t="str">
        <f>EMPLEADOS!B40</f>
        <v>DESPACHO MAG. ROSA FIOR D ALIZA PEREZ DE GARCIA</v>
      </c>
      <c r="C13" s="224">
        <f>EMPLEADOS!N53</f>
        <v>1029362.072412</v>
      </c>
    </row>
    <row r="14" spans="1:16" x14ac:dyDescent="0.25">
      <c r="A14">
        <v>4</v>
      </c>
      <c r="B14" s="224" t="str">
        <f>EMPLEADOS!B55</f>
        <v>DESPACHO MAG. PEDRO PABLO YERMENOS FORASTIERI</v>
      </c>
      <c r="C14" s="224">
        <f>EMPLEADOS!N64</f>
        <v>902014.59482399991</v>
      </c>
    </row>
    <row r="15" spans="1:16" x14ac:dyDescent="0.25">
      <c r="A15">
        <v>5</v>
      </c>
      <c r="B15" s="224" t="str">
        <f>EMPLEADOS!B66</f>
        <v>DESPACHO MAG. FERNANDO FERNANDEZ CRUZ</v>
      </c>
      <c r="C15" s="224">
        <f>EMPLEADOS!N77</f>
        <v>952294.56241200003</v>
      </c>
    </row>
    <row r="16" spans="1:16" x14ac:dyDescent="0.25">
      <c r="A16">
        <v>6</v>
      </c>
      <c r="B16" s="225" t="str">
        <f>EMPLEADOS!B79</f>
        <v>SECRETARIA GENERAL</v>
      </c>
      <c r="C16" s="224">
        <f>EMPLEADOS!N109</f>
        <v>1676905.1125000005</v>
      </c>
    </row>
    <row r="17" spans="1:3" x14ac:dyDescent="0.25">
      <c r="A17">
        <v>7</v>
      </c>
      <c r="B17" s="224" t="str">
        <f>EMPLEADOS!B111</f>
        <v>DIRECCION DE RECTIFICACION DE ACTAS DEL ESTADO CIVIL</v>
      </c>
      <c r="C17" s="224">
        <f>EMPLEADOS!N181</f>
        <v>4140086.8621789976</v>
      </c>
    </row>
    <row r="18" spans="1:3" x14ac:dyDescent="0.25">
      <c r="A18">
        <v>8</v>
      </c>
      <c r="B18" s="224" t="str">
        <f>EMPLEADOS!B183</f>
        <v>DIRECCION DE RELACIONES INTERNACIONALES Y COOPERACION</v>
      </c>
      <c r="C18" s="224">
        <f>EMPLEADOS!N187</f>
        <v>290796.44314799999</v>
      </c>
    </row>
    <row r="19" spans="1:3" x14ac:dyDescent="0.25">
      <c r="A19">
        <v>9</v>
      </c>
      <c r="B19" s="224" t="str">
        <f>EMPLEADOS!B189</f>
        <v>DIRECCION CONTENCIOSA ELECTORAL</v>
      </c>
      <c r="C19" s="224">
        <f>EMPLEADOS!N199</f>
        <v>899507.2868349998</v>
      </c>
    </row>
    <row r="20" spans="1:3" x14ac:dyDescent="0.25">
      <c r="A20">
        <v>10</v>
      </c>
      <c r="B20" s="225" t="str">
        <f>EMPLEADOS!B201</f>
        <v>DIRECCION DE TECNOLOGIA DE LA INFORMACION</v>
      </c>
      <c r="C20" s="224">
        <f>EMPLEADOS!N224</f>
        <v>1212352.5168350004</v>
      </c>
    </row>
    <row r="21" spans="1:3" x14ac:dyDescent="0.25">
      <c r="A21">
        <v>11</v>
      </c>
      <c r="B21" s="225" t="str">
        <f>EMPLEADOS!B226</f>
        <v>DIRECCION FINANCIERA</v>
      </c>
      <c r="C21" s="224">
        <f>EMPLEADOS!N231</f>
        <v>403825.18091200001</v>
      </c>
    </row>
    <row r="22" spans="1:3" x14ac:dyDescent="0.25">
      <c r="A22">
        <v>12</v>
      </c>
      <c r="B22" s="225" t="str">
        <f>EMPLEADOS!B233</f>
        <v>DIRECCION DE RECURSOS HUMANOS</v>
      </c>
      <c r="C22" s="224">
        <f>EMPLEADOS!N241</f>
        <v>540131.45950700005</v>
      </c>
    </row>
    <row r="23" spans="1:3" x14ac:dyDescent="0.25">
      <c r="A23">
        <v>13</v>
      </c>
      <c r="B23" s="225" t="str">
        <f>EMPLEADOS!B243</f>
        <v>DIRECCION DE PLANIFICACION Y DESARROLLO</v>
      </c>
      <c r="C23" s="224">
        <f>EMPLEADOS!N249</f>
        <v>292017.8</v>
      </c>
    </row>
    <row r="24" spans="1:3" x14ac:dyDescent="0.25">
      <c r="A24">
        <v>14</v>
      </c>
      <c r="B24" s="225" t="str">
        <f>EMPLEADOS!B251</f>
        <v>DIRECCION DE INSPECCION</v>
      </c>
      <c r="C24" s="224">
        <f>EMPLEADOS!N268</f>
        <v>1109467.6776320003</v>
      </c>
    </row>
    <row r="25" spans="1:3" x14ac:dyDescent="0.25">
      <c r="A25">
        <v>15</v>
      </c>
      <c r="B25" s="225" t="str">
        <f>EMPLEADOS!B270</f>
        <v>DIRECCION DE AUDITORIA INTERNA</v>
      </c>
      <c r="C25" s="224">
        <f>EMPLEADOS!N276</f>
        <v>397571.94683500001</v>
      </c>
    </row>
    <row r="26" spans="1:3" x14ac:dyDescent="0.25">
      <c r="A26">
        <v>16</v>
      </c>
      <c r="B26" s="225" t="str">
        <f>EMPLEADOS!B278</f>
        <v>DIRECCION ADMINISTRATIVA</v>
      </c>
      <c r="C26" s="224">
        <f>EMPLEADOS!N283</f>
        <v>326797.44683500007</v>
      </c>
    </row>
    <row r="27" spans="1:3" x14ac:dyDescent="0.25">
      <c r="A27">
        <v>17</v>
      </c>
      <c r="B27" s="225" t="str">
        <f>EMPLEADOS!B285</f>
        <v>DIRECCION DE COMUNICACIONES Y RELACIONES PUBLICAS</v>
      </c>
      <c r="C27" s="224">
        <f>EMPLEADOS!N293</f>
        <v>385613.02525699994</v>
      </c>
    </row>
    <row r="28" spans="1:3" x14ac:dyDescent="0.25">
      <c r="A28">
        <v>18</v>
      </c>
      <c r="B28" s="225" t="str">
        <f>EMPLEADOS!B295</f>
        <v>OFICINA DE ACCESO A LA INFORMACION</v>
      </c>
      <c r="C28" s="224">
        <f>EMPLEADOS!N299</f>
        <v>320037.74924700003</v>
      </c>
    </row>
    <row r="29" spans="1:3" x14ac:dyDescent="0.25">
      <c r="A29">
        <v>19</v>
      </c>
      <c r="B29" s="225" t="str">
        <f>EMPLEADOS!B301</f>
        <v>CONSULTORIA JURIDICA</v>
      </c>
      <c r="C29" s="224">
        <f>EMPLEADOS!N306</f>
        <v>402938.18314799998</v>
      </c>
    </row>
    <row r="30" spans="1:3" x14ac:dyDescent="0.25">
      <c r="A30">
        <v>20</v>
      </c>
      <c r="B30" s="224" t="str">
        <f>EMPLEADOS!B308</f>
        <v>DIRECCION DE JUNTAS ELECTORALES Y PARTIDOS POLITICOS</v>
      </c>
      <c r="C30" s="224">
        <f>EMPLEADOS!N311</f>
        <v>213402.77683500003</v>
      </c>
    </row>
    <row r="31" spans="1:3" x14ac:dyDescent="0.25">
      <c r="A31">
        <v>21</v>
      </c>
      <c r="B31" s="225" t="str">
        <f>EMPLEADOS!B313</f>
        <v>DEPARTAMENTO DE TRANSPORTACION</v>
      </c>
      <c r="C31" s="224">
        <f>EMPLEADOS!N326</f>
        <v>529679.68414422753</v>
      </c>
    </row>
    <row r="32" spans="1:3" x14ac:dyDescent="0.25">
      <c r="A32">
        <v>22</v>
      </c>
      <c r="B32" s="225" t="str">
        <f>EMPLEADOS!B328</f>
        <v>DEPARTAMENTO DE PUBLICACIONES</v>
      </c>
      <c r="C32" s="224">
        <f>EMPLEADOS!N333</f>
        <v>260665.16423997417</v>
      </c>
    </row>
    <row r="33" spans="1:3" x14ac:dyDescent="0.25">
      <c r="A33">
        <v>23</v>
      </c>
      <c r="B33" s="225" t="str">
        <f>EMPLEADOS!B335</f>
        <v>DEPARTAMENTO DE CONTABILIDAD</v>
      </c>
      <c r="C33" s="224">
        <f>EMPLEADOS!N341</f>
        <v>298708.01267199998</v>
      </c>
    </row>
    <row r="34" spans="1:3" x14ac:dyDescent="0.25">
      <c r="A34">
        <v>24</v>
      </c>
      <c r="B34" s="225" t="str">
        <f>EMPLEADOS!B343</f>
        <v>DEPARTAMENTO DE SERVICIOS GENERALES</v>
      </c>
      <c r="C34" s="224">
        <f>EMPLEADOS!N352</f>
        <v>310376.85000000003</v>
      </c>
    </row>
    <row r="35" spans="1:3" x14ac:dyDescent="0.25">
      <c r="A35">
        <v>25</v>
      </c>
      <c r="B35" s="225" t="str">
        <f>EMPLEADOS!B354</f>
        <v>DEPARTAMENTO DE PRESUPUESTO</v>
      </c>
      <c r="C35" s="224">
        <f>EMPLEADOS!N358</f>
        <v>223053.73267200001</v>
      </c>
    </row>
    <row r="36" spans="1:3" x14ac:dyDescent="0.25">
      <c r="A36">
        <v>26</v>
      </c>
      <c r="B36" s="225" t="str">
        <f>EMPLEADOS!B360</f>
        <v>DEPARTAMENTO DE COMPRAS Y CONTRATACIONES</v>
      </c>
      <c r="C36" s="224">
        <f>EMPLEADOS!N365</f>
        <v>281157.29267200001</v>
      </c>
    </row>
    <row r="37" spans="1:3" x14ac:dyDescent="0.25">
      <c r="A37">
        <v>27</v>
      </c>
      <c r="B37" s="225" t="str">
        <f>EMPLEADOS!B367</f>
        <v>DEPARTAMENTO DE RELACIONES PUBLICAS</v>
      </c>
      <c r="C37" s="224">
        <f>EMPLEADOS!N369</f>
        <v>106874.30267200002</v>
      </c>
    </row>
    <row r="38" spans="1:3" x14ac:dyDescent="0.25">
      <c r="A38">
        <v>28</v>
      </c>
      <c r="B38" s="225" t="str">
        <f>EMPLEADOS!B371</f>
        <v>DEPARTAMENTO DE CORRESPONDENCIA Y ARCHIVO</v>
      </c>
      <c r="C38" s="224">
        <f>EMPLEADOS!N380</f>
        <v>391484.47267199995</v>
      </c>
    </row>
    <row r="39" spans="1:3" x14ac:dyDescent="0.25">
      <c r="A39">
        <v>29</v>
      </c>
      <c r="B39" s="225" t="str">
        <f>EMPLEADOS!B382</f>
        <v>DIVISION DE ASUNTOS ACADEMICOS E INVESTIGACION</v>
      </c>
      <c r="C39" s="224">
        <f>EMPLEADOS!N385</f>
        <v>208463.48683500002</v>
      </c>
    </row>
    <row r="40" spans="1:3" x14ac:dyDescent="0.25">
      <c r="A40">
        <v>30</v>
      </c>
      <c r="B40" s="225" t="str">
        <f>EMPLEADOS!B387</f>
        <v>DIVISION DE MANTENIMIENTO</v>
      </c>
      <c r="C40" s="224">
        <f>EMPLEADOS!N390</f>
        <v>126827.88999999998</v>
      </c>
    </row>
    <row r="41" spans="1:3" x14ac:dyDescent="0.25">
      <c r="A41">
        <v>31</v>
      </c>
      <c r="B41" s="225" t="str">
        <f>EMPLEADOS!B392</f>
        <v>DIVISION DE MAYORDOMIA</v>
      </c>
      <c r="C41" s="224">
        <f>EMPLEADOS!N413</f>
        <v>525074.5</v>
      </c>
    </row>
    <row r="42" spans="1:3" x14ac:dyDescent="0.25">
      <c r="A42">
        <v>32</v>
      </c>
      <c r="B42" s="225" t="str">
        <f>EMPLEADOS!B415</f>
        <v>DIVISION DE IGUALDAD DE GENERO</v>
      </c>
      <c r="C42" s="224">
        <f>EMPLEADOS!N419</f>
        <v>252321.05</v>
      </c>
    </row>
    <row r="43" spans="1:3" x14ac:dyDescent="0.25">
      <c r="A43">
        <v>33</v>
      </c>
      <c r="B43" s="225" t="str">
        <f>EMPLEADOS!B421</f>
        <v>DIVISION DE ALMACEN Y SUMINISTRO</v>
      </c>
      <c r="C43" s="224">
        <f>EMPLEADOS!N426</f>
        <v>311303.36</v>
      </c>
    </row>
    <row r="44" spans="1:3" x14ac:dyDescent="0.25">
      <c r="A44">
        <v>34</v>
      </c>
      <c r="B44" s="225" t="str">
        <f>EMPLEADOS!B428</f>
        <v xml:space="preserve">DIVISION DE PROTOCOLO </v>
      </c>
      <c r="C44" s="224">
        <f>EMPLEADOS!N430</f>
        <v>90137.109999999986</v>
      </c>
    </row>
    <row r="45" spans="1:3" x14ac:dyDescent="0.25">
      <c r="A45">
        <v>35</v>
      </c>
      <c r="B45" s="225" t="str">
        <f>EMPLEADOS!B432</f>
        <v>DEPARTAMENTO DE SEGURIDAD</v>
      </c>
      <c r="C45" s="224">
        <f>EMPLEADOS!N435</f>
        <v>42823.789999999994</v>
      </c>
    </row>
    <row r="46" spans="1:3" x14ac:dyDescent="0.25">
      <c r="A46">
        <v>36</v>
      </c>
      <c r="B46" s="225" t="str">
        <f>EMPLEADOS!B437</f>
        <v>EX-MAGISTRADO JOHN GUILIANI VALENZUELA</v>
      </c>
      <c r="C46" s="224">
        <f>EMPLEADOS!N440</f>
        <v>62560.350000000006</v>
      </c>
    </row>
    <row r="47" spans="1:3" x14ac:dyDescent="0.25">
      <c r="A47">
        <v>37</v>
      </c>
      <c r="B47" s="225" t="str">
        <f>EMPLEADOS!B442</f>
        <v>EX-MAGISTRADO FAUSTO MARINO MENDOZA</v>
      </c>
      <c r="C47" s="224">
        <f>EMPLEADOS!N447</f>
        <v>99605.09</v>
      </c>
    </row>
    <row r="48" spans="1:3" x14ac:dyDescent="0.25">
      <c r="A48">
        <v>38</v>
      </c>
      <c r="B48" s="225" t="str">
        <f>EMPLEADOS!B449</f>
        <v>EX-MAGISTRADA MABEL FELIZ</v>
      </c>
      <c r="C48" s="224">
        <f>EMPLEADOS!N451</f>
        <v>18522.37</v>
      </c>
    </row>
    <row r="49" spans="1:3" x14ac:dyDescent="0.25">
      <c r="A49">
        <v>39</v>
      </c>
      <c r="B49" s="225" t="str">
        <f>EMPLEADOS!B453</f>
        <v>EX-MAGISTRADO MARCOS A. CRUZ</v>
      </c>
      <c r="C49" s="224">
        <f>EMPLEADOS!N457</f>
        <v>81082.720000000001</v>
      </c>
    </row>
    <row r="50" spans="1:3" x14ac:dyDescent="0.25">
      <c r="A50">
        <v>40</v>
      </c>
      <c r="B50" s="225" t="str">
        <f>EMPLEADOS!B459</f>
        <v>EX-MAGISTRADO SANTIAGO SALVADOR SOSA CASTILLO</v>
      </c>
      <c r="C50" s="224">
        <f>EMPLEADOS!N461</f>
        <v>44037.98</v>
      </c>
    </row>
    <row r="51" spans="1:3" x14ac:dyDescent="0.25">
      <c r="A51">
        <v>41</v>
      </c>
      <c r="B51" s="225" t="str">
        <f>EMPLEADOS!B463</f>
        <v>EX-MAGISTRADA RAFAELINA PERALTA ARIAS</v>
      </c>
      <c r="C51" s="224">
        <f>EMPLEADOS!N466</f>
        <v>85231.1</v>
      </c>
    </row>
    <row r="52" spans="1:3" x14ac:dyDescent="0.25">
      <c r="B52" s="224"/>
    </row>
    <row r="53" spans="1:3" x14ac:dyDescent="0.25">
      <c r="B53" s="224"/>
      <c r="C53" s="224"/>
    </row>
    <row r="54" spans="1:3" x14ac:dyDescent="0.25">
      <c r="B54" s="224" t="str">
        <f>EMPLEADOS!B468</f>
        <v>TOTAL GENERAL</v>
      </c>
      <c r="C54" s="224">
        <f>SUM(C11:C53)</f>
        <v>21887500.829637542</v>
      </c>
    </row>
    <row r="55" spans="1:3" x14ac:dyDescent="0.25">
      <c r="C55" s="224">
        <f>C54-EMPLEADOS!N468</f>
        <v>0</v>
      </c>
    </row>
    <row r="56" spans="1:3" x14ac:dyDescent="0.25">
      <c r="C56" s="224"/>
    </row>
    <row r="57" spans="1:3" x14ac:dyDescent="0.25">
      <c r="C57" s="224"/>
    </row>
    <row r="58" spans="1:3" x14ac:dyDescent="0.25">
      <c r="C58" s="224"/>
    </row>
    <row r="59" spans="1:3" x14ac:dyDescent="0.25">
      <c r="C59" s="224"/>
    </row>
    <row r="60" spans="1:3" x14ac:dyDescent="0.25">
      <c r="C60" s="224"/>
    </row>
    <row r="61" spans="1:3" x14ac:dyDescent="0.25">
      <c r="C61" s="224"/>
    </row>
    <row r="62" spans="1:3" x14ac:dyDescent="0.25">
      <c r="C62" s="224"/>
    </row>
    <row r="63" spans="1:3" x14ac:dyDescent="0.25">
      <c r="C63" s="224"/>
    </row>
    <row r="64" spans="1:3" x14ac:dyDescent="0.25">
      <c r="C64" s="224"/>
    </row>
    <row r="65" spans="3:3" x14ac:dyDescent="0.25">
      <c r="C65" s="224"/>
    </row>
    <row r="66" spans="3:3" x14ac:dyDescent="0.25">
      <c r="C66" s="224"/>
    </row>
    <row r="67" spans="3:3" x14ac:dyDescent="0.25">
      <c r="C67" s="224"/>
    </row>
    <row r="68" spans="3:3" x14ac:dyDescent="0.25">
      <c r="C68" s="224"/>
    </row>
    <row r="69" spans="3:3" x14ac:dyDescent="0.25">
      <c r="C69" s="224"/>
    </row>
    <row r="70" spans="3:3" x14ac:dyDescent="0.25">
      <c r="C70" s="224"/>
    </row>
    <row r="71" spans="3:3" x14ac:dyDescent="0.25">
      <c r="C71" s="224"/>
    </row>
    <row r="72" spans="3:3" x14ac:dyDescent="0.25">
      <c r="C72" s="224"/>
    </row>
    <row r="73" spans="3:3" x14ac:dyDescent="0.25">
      <c r="C73" s="224"/>
    </row>
    <row r="74" spans="3:3" x14ac:dyDescent="0.25">
      <c r="C74" s="224"/>
    </row>
    <row r="75" spans="3:3" x14ac:dyDescent="0.25">
      <c r="C75" s="224"/>
    </row>
    <row r="76" spans="3:3" x14ac:dyDescent="0.25">
      <c r="C76" s="224"/>
    </row>
    <row r="77" spans="3:3" x14ac:dyDescent="0.25">
      <c r="C77" s="224"/>
    </row>
    <row r="78" spans="3:3" x14ac:dyDescent="0.25">
      <c r="C78" s="224"/>
    </row>
    <row r="79" spans="3:3" x14ac:dyDescent="0.25">
      <c r="C79" s="224"/>
    </row>
    <row r="80" spans="3:3" x14ac:dyDescent="0.25">
      <c r="C80" s="224"/>
    </row>
    <row r="81" spans="3:3" x14ac:dyDescent="0.25">
      <c r="C81" s="224"/>
    </row>
    <row r="82" spans="3:3" x14ac:dyDescent="0.25">
      <c r="C82" s="224"/>
    </row>
    <row r="83" spans="3:3" x14ac:dyDescent="0.25">
      <c r="C83" s="224"/>
    </row>
    <row r="84" spans="3:3" x14ac:dyDescent="0.25">
      <c r="C84" s="224"/>
    </row>
    <row r="85" spans="3:3" x14ac:dyDescent="0.25">
      <c r="C85" s="224"/>
    </row>
    <row r="86" spans="3:3" x14ac:dyDescent="0.25">
      <c r="C86" s="224"/>
    </row>
    <row r="87" spans="3:3" x14ac:dyDescent="0.25">
      <c r="C87" s="224"/>
    </row>
    <row r="88" spans="3:3" x14ac:dyDescent="0.25">
      <c r="C88" s="224"/>
    </row>
    <row r="89" spans="3:3" x14ac:dyDescent="0.25">
      <c r="C89" s="224"/>
    </row>
    <row r="90" spans="3:3" x14ac:dyDescent="0.25">
      <c r="C90" s="224"/>
    </row>
    <row r="91" spans="3:3" x14ac:dyDescent="0.25">
      <c r="C91" s="224"/>
    </row>
    <row r="92" spans="3:3" x14ac:dyDescent="0.25">
      <c r="C92" s="224"/>
    </row>
    <row r="93" spans="3:3" x14ac:dyDescent="0.25">
      <c r="C93" s="224"/>
    </row>
    <row r="94" spans="3:3" x14ac:dyDescent="0.25">
      <c r="C94" s="224"/>
    </row>
    <row r="95" spans="3:3" x14ac:dyDescent="0.25">
      <c r="C95" s="224"/>
    </row>
    <row r="96" spans="3:3" x14ac:dyDescent="0.25">
      <c r="C96" s="224"/>
    </row>
    <row r="97" spans="3:3" x14ac:dyDescent="0.25">
      <c r="C97" s="224"/>
    </row>
    <row r="98" spans="3:3" x14ac:dyDescent="0.25">
      <c r="C98" s="224"/>
    </row>
    <row r="99" spans="3:3" x14ac:dyDescent="0.25">
      <c r="C99" s="224"/>
    </row>
    <row r="100" spans="3:3" x14ac:dyDescent="0.25">
      <c r="C100" s="224"/>
    </row>
    <row r="101" spans="3:3" x14ac:dyDescent="0.25">
      <c r="C101" s="224"/>
    </row>
    <row r="102" spans="3:3" x14ac:dyDescent="0.25">
      <c r="C102" s="224"/>
    </row>
    <row r="103" spans="3:3" x14ac:dyDescent="0.25">
      <c r="C103" s="224"/>
    </row>
    <row r="104" spans="3:3" x14ac:dyDescent="0.25">
      <c r="C104" s="224"/>
    </row>
    <row r="105" spans="3:3" x14ac:dyDescent="0.25">
      <c r="C105" s="224"/>
    </row>
    <row r="106" spans="3:3" x14ac:dyDescent="0.25">
      <c r="C106" s="224"/>
    </row>
    <row r="107" spans="3:3" x14ac:dyDescent="0.25">
      <c r="C107" s="224"/>
    </row>
    <row r="108" spans="3:3" x14ac:dyDescent="0.25">
      <c r="C108" s="224"/>
    </row>
    <row r="109" spans="3:3" x14ac:dyDescent="0.25">
      <c r="C109" s="224"/>
    </row>
    <row r="110" spans="3:3" x14ac:dyDescent="0.25">
      <c r="C110" s="224"/>
    </row>
    <row r="111" spans="3:3" x14ac:dyDescent="0.25">
      <c r="C111" s="224"/>
    </row>
    <row r="112" spans="3:3" x14ac:dyDescent="0.25">
      <c r="C112" s="224"/>
    </row>
    <row r="113" spans="3:3" x14ac:dyDescent="0.25">
      <c r="C113" s="224"/>
    </row>
    <row r="114" spans="3:3" x14ac:dyDescent="0.25">
      <c r="C114" s="224"/>
    </row>
    <row r="115" spans="3:3" x14ac:dyDescent="0.25">
      <c r="C115" s="224"/>
    </row>
    <row r="116" spans="3:3" x14ac:dyDescent="0.25">
      <c r="C116" s="224"/>
    </row>
    <row r="117" spans="3:3" x14ac:dyDescent="0.25">
      <c r="C117" s="224"/>
    </row>
    <row r="118" spans="3:3" x14ac:dyDescent="0.25">
      <c r="C118" s="224"/>
    </row>
    <row r="119" spans="3:3" x14ac:dyDescent="0.25">
      <c r="C119" s="224"/>
    </row>
    <row r="120" spans="3:3" x14ac:dyDescent="0.25">
      <c r="C120" s="224"/>
    </row>
    <row r="121" spans="3:3" x14ac:dyDescent="0.25">
      <c r="C121" s="224"/>
    </row>
    <row r="122" spans="3:3" x14ac:dyDescent="0.25">
      <c r="C122" s="224"/>
    </row>
    <row r="123" spans="3:3" x14ac:dyDescent="0.25">
      <c r="C123" s="224"/>
    </row>
    <row r="124" spans="3:3" x14ac:dyDescent="0.25">
      <c r="C124" s="224"/>
    </row>
    <row r="125" spans="3:3" x14ac:dyDescent="0.25">
      <c r="C125" s="224"/>
    </row>
    <row r="126" spans="3:3" x14ac:dyDescent="0.25">
      <c r="C126" s="224"/>
    </row>
    <row r="127" spans="3:3" x14ac:dyDescent="0.25">
      <c r="C127" s="224"/>
    </row>
    <row r="128" spans="3:3" x14ac:dyDescent="0.25">
      <c r="C128" s="224"/>
    </row>
    <row r="129" spans="3:3" x14ac:dyDescent="0.25">
      <c r="C129" s="224"/>
    </row>
    <row r="130" spans="3:3" x14ac:dyDescent="0.25">
      <c r="C130" s="224"/>
    </row>
    <row r="131" spans="3:3" x14ac:dyDescent="0.25">
      <c r="C131" s="224"/>
    </row>
    <row r="132" spans="3:3" x14ac:dyDescent="0.25">
      <c r="C132" s="224"/>
    </row>
    <row r="133" spans="3:3" x14ac:dyDescent="0.25">
      <c r="C133" s="224"/>
    </row>
    <row r="134" spans="3:3" x14ac:dyDescent="0.25">
      <c r="C134" s="224"/>
    </row>
    <row r="135" spans="3:3" x14ac:dyDescent="0.25">
      <c r="C135" s="224"/>
    </row>
    <row r="136" spans="3:3" x14ac:dyDescent="0.25">
      <c r="C136" s="224"/>
    </row>
    <row r="137" spans="3:3" x14ac:dyDescent="0.25">
      <c r="C137" s="224"/>
    </row>
    <row r="138" spans="3:3" x14ac:dyDescent="0.25">
      <c r="C138" s="224"/>
    </row>
    <row r="139" spans="3:3" x14ac:dyDescent="0.25">
      <c r="C139" s="224"/>
    </row>
    <row r="140" spans="3:3" x14ac:dyDescent="0.25">
      <c r="C140" s="224"/>
    </row>
    <row r="141" spans="3:3" x14ac:dyDescent="0.25">
      <c r="C141" s="224"/>
    </row>
    <row r="142" spans="3:3" x14ac:dyDescent="0.25">
      <c r="C142" s="224"/>
    </row>
    <row r="143" spans="3:3" x14ac:dyDescent="0.25">
      <c r="C143" s="224"/>
    </row>
    <row r="144" spans="3:3" x14ac:dyDescent="0.25">
      <c r="C144" s="224"/>
    </row>
    <row r="145" spans="3:3" x14ac:dyDescent="0.25">
      <c r="C145" s="224"/>
    </row>
    <row r="146" spans="3:3" x14ac:dyDescent="0.25">
      <c r="C146" s="224"/>
    </row>
    <row r="147" spans="3:3" x14ac:dyDescent="0.25">
      <c r="C147" s="224"/>
    </row>
    <row r="148" spans="3:3" x14ac:dyDescent="0.25">
      <c r="C148" s="224"/>
    </row>
    <row r="149" spans="3:3" x14ac:dyDescent="0.25">
      <c r="C149" s="224"/>
    </row>
    <row r="150" spans="3:3" x14ac:dyDescent="0.25">
      <c r="C150" s="224"/>
    </row>
    <row r="151" spans="3:3" x14ac:dyDescent="0.25">
      <c r="C151" s="224"/>
    </row>
  </sheetData>
  <mergeCells count="3">
    <mergeCell ref="D6:P6"/>
    <mergeCell ref="D7:P7"/>
    <mergeCell ref="D8:P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9"/>
  <sheetViews>
    <sheetView zoomScale="80" zoomScaleNormal="80" workbookViewId="0">
      <selection activeCell="B15" sqref="B15"/>
    </sheetView>
  </sheetViews>
  <sheetFormatPr baseColWidth="10" defaultRowHeight="15" x14ac:dyDescent="0.25"/>
  <cols>
    <col min="1" max="1" width="19.5703125" bestFit="1" customWidth="1"/>
    <col min="2" max="2" width="18.85546875" customWidth="1"/>
    <col min="3" max="3" width="18.5703125" customWidth="1"/>
    <col min="4" max="4" width="16.85546875" customWidth="1"/>
    <col min="5" max="5" width="13.140625" bestFit="1" customWidth="1"/>
    <col min="6" max="6" width="16" bestFit="1" customWidth="1"/>
    <col min="7" max="7" width="15.5703125" customWidth="1"/>
    <col min="8" max="8" width="21.42578125" customWidth="1"/>
    <col min="9" max="9" width="18.7109375" customWidth="1"/>
    <col min="10" max="10" width="19.42578125" customWidth="1"/>
    <col min="11" max="11" width="17.5703125" customWidth="1"/>
  </cols>
  <sheetData>
    <row r="3" spans="1:13" s="1" customFormat="1" ht="15.75" x14ac:dyDescent="0.25">
      <c r="C3" s="2"/>
      <c r="L3" s="2"/>
      <c r="M3" s="9"/>
    </row>
    <row r="4" spans="1:13" s="1" customFormat="1" ht="15.75" x14ac:dyDescent="0.25">
      <c r="C4" s="2"/>
      <c r="L4" s="2"/>
      <c r="M4" s="9"/>
    </row>
    <row r="5" spans="1:13" s="1" customFormat="1" ht="15.75" x14ac:dyDescent="0.25">
      <c r="C5" s="2"/>
      <c r="L5" s="2"/>
      <c r="M5" s="9"/>
    </row>
    <row r="6" spans="1:13" s="1" customFormat="1" ht="15.75" x14ac:dyDescent="0.25">
      <c r="C6" s="2"/>
      <c r="L6" s="2"/>
      <c r="M6" s="9"/>
    </row>
    <row r="7" spans="1:13" s="1" customFormat="1" ht="18.75" x14ac:dyDescent="0.3">
      <c r="B7" s="274" t="s">
        <v>0</v>
      </c>
      <c r="C7" s="274"/>
      <c r="D7" s="274"/>
      <c r="E7" s="274"/>
      <c r="F7" s="274"/>
      <c r="G7" s="274"/>
      <c r="H7" s="274"/>
      <c r="I7" s="274"/>
      <c r="J7" s="274"/>
      <c r="K7" s="274"/>
      <c r="L7" s="8"/>
      <c r="M7" s="9"/>
    </row>
    <row r="8" spans="1:13" s="1" customFormat="1" ht="20.25" x14ac:dyDescent="0.3">
      <c r="B8" s="275" t="s">
        <v>1</v>
      </c>
      <c r="C8" s="275"/>
      <c r="D8" s="275"/>
      <c r="E8" s="275"/>
      <c r="F8" s="275"/>
      <c r="G8" s="275"/>
      <c r="H8" s="275"/>
      <c r="I8" s="275"/>
      <c r="J8" s="275"/>
      <c r="K8" s="275"/>
      <c r="L8" s="8"/>
      <c r="M8" s="9"/>
    </row>
    <row r="9" spans="1:13" s="1" customFormat="1" ht="15.75" x14ac:dyDescent="0.25">
      <c r="B9" s="271" t="s">
        <v>840</v>
      </c>
      <c r="C9" s="271"/>
      <c r="D9" s="271"/>
      <c r="E9" s="271"/>
      <c r="F9" s="271"/>
      <c r="G9" s="271"/>
      <c r="H9" s="271"/>
      <c r="I9" s="271"/>
      <c r="J9" s="271"/>
      <c r="K9" s="271"/>
      <c r="L9" s="8"/>
      <c r="M9" s="9"/>
    </row>
    <row r="10" spans="1:13" s="1" customFormat="1" ht="19.5" thickBot="1" x14ac:dyDescent="0.35"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8"/>
      <c r="M10" s="9"/>
    </row>
    <row r="11" spans="1:13" s="103" customFormat="1" ht="15.75" x14ac:dyDescent="0.25">
      <c r="A11" s="242"/>
      <c r="B11" s="229"/>
      <c r="C11" s="245" t="s">
        <v>458</v>
      </c>
      <c r="D11" s="284" t="s">
        <v>2</v>
      </c>
      <c r="E11" s="284"/>
      <c r="F11" s="248" t="s">
        <v>458</v>
      </c>
      <c r="G11" s="230"/>
      <c r="H11" s="250"/>
      <c r="I11" s="231"/>
      <c r="J11" s="250"/>
      <c r="K11" s="232" t="s">
        <v>458</v>
      </c>
      <c r="L11" s="101"/>
      <c r="M11" s="102"/>
    </row>
    <row r="12" spans="1:13" s="103" customFormat="1" ht="24.75" customHeight="1" x14ac:dyDescent="0.25">
      <c r="A12" s="243"/>
      <c r="B12" s="233"/>
      <c r="C12" s="246" t="s">
        <v>459</v>
      </c>
      <c r="D12" s="228" t="s">
        <v>3</v>
      </c>
      <c r="E12" s="228" t="s">
        <v>4</v>
      </c>
      <c r="F12" s="249" t="s">
        <v>461</v>
      </c>
      <c r="G12" s="227"/>
      <c r="H12" s="251" t="s">
        <v>463</v>
      </c>
      <c r="I12" s="234" t="s">
        <v>463</v>
      </c>
      <c r="J12" s="246" t="s">
        <v>467</v>
      </c>
      <c r="K12" s="235" t="s">
        <v>465</v>
      </c>
      <c r="L12" s="101"/>
      <c r="M12" s="102"/>
    </row>
    <row r="13" spans="1:13" s="103" customFormat="1" ht="19.5" thickBot="1" x14ac:dyDescent="0.35">
      <c r="A13" s="244" t="s">
        <v>844</v>
      </c>
      <c r="B13" s="236" t="s">
        <v>468</v>
      </c>
      <c r="C13" s="247" t="s">
        <v>460</v>
      </c>
      <c r="D13" s="238">
        <v>3.04E-2</v>
      </c>
      <c r="E13" s="238">
        <v>2.87E-2</v>
      </c>
      <c r="F13" s="247" t="s">
        <v>462</v>
      </c>
      <c r="G13" s="239" t="s">
        <v>8</v>
      </c>
      <c r="H13" s="247" t="s">
        <v>464</v>
      </c>
      <c r="I13" s="237" t="s">
        <v>466</v>
      </c>
      <c r="J13" s="247" t="s">
        <v>463</v>
      </c>
      <c r="K13" s="240" t="s">
        <v>460</v>
      </c>
      <c r="L13" s="101"/>
      <c r="M13" s="102"/>
    </row>
    <row r="14" spans="1:13" ht="15.75" x14ac:dyDescent="0.25">
      <c r="A14" s="252"/>
      <c r="B14" s="15"/>
      <c r="C14" s="15"/>
      <c r="D14" s="17"/>
      <c r="E14" s="17"/>
      <c r="F14" s="17"/>
      <c r="G14" s="17"/>
      <c r="H14" s="15"/>
      <c r="I14" s="15"/>
      <c r="J14" s="15"/>
      <c r="K14" s="253"/>
    </row>
    <row r="15" spans="1:13" ht="18.75" x14ac:dyDescent="0.3">
      <c r="A15" s="254" t="s">
        <v>842</v>
      </c>
      <c r="B15" s="15">
        <v>694725.02</v>
      </c>
      <c r="C15" s="15">
        <v>26991415.109999999</v>
      </c>
      <c r="D15" s="15">
        <v>780501.73</v>
      </c>
      <c r="E15" s="15">
        <v>787273.35</v>
      </c>
      <c r="F15" s="15">
        <v>26055288.690000001</v>
      </c>
      <c r="G15" s="15">
        <v>3088454.22</v>
      </c>
      <c r="H15" s="15">
        <v>165035.94</v>
      </c>
      <c r="I15" s="15">
        <v>63076.36</v>
      </c>
      <c r="J15" s="15">
        <v>4884341.5999999996</v>
      </c>
      <c r="K15" s="253">
        <v>22801798.530000001</v>
      </c>
    </row>
    <row r="16" spans="1:13" ht="15.75" x14ac:dyDescent="0.25">
      <c r="A16" s="252"/>
      <c r="B16" s="15"/>
      <c r="C16" s="15"/>
      <c r="D16" s="15"/>
      <c r="E16" s="15"/>
      <c r="F16" s="15"/>
      <c r="G16" s="15"/>
      <c r="H16" s="15"/>
      <c r="I16" s="15"/>
      <c r="J16" s="15"/>
      <c r="K16" s="253"/>
    </row>
    <row r="17" spans="1:11" ht="18.75" x14ac:dyDescent="0.3">
      <c r="A17" s="254" t="s">
        <v>841</v>
      </c>
      <c r="B17" s="15">
        <v>12091.35</v>
      </c>
      <c r="C17" s="15">
        <v>26466826.809999999</v>
      </c>
      <c r="D17" s="15">
        <v>752823.93</v>
      </c>
      <c r="E17" s="15">
        <v>752626.06</v>
      </c>
      <c r="F17" s="15">
        <v>24915152.280000001</v>
      </c>
      <c r="G17" s="15">
        <v>2874866.04</v>
      </c>
      <c r="H17" s="15">
        <v>152785.41</v>
      </c>
      <c r="I17" s="15">
        <v>58315.88</v>
      </c>
      <c r="J17" s="15">
        <v>4591417.32</v>
      </c>
      <c r="K17" s="253">
        <v>21887500.829999998</v>
      </c>
    </row>
    <row r="18" spans="1:11" ht="18.75" x14ac:dyDescent="0.3">
      <c r="A18" s="254"/>
      <c r="B18" s="15"/>
      <c r="C18" s="15"/>
      <c r="D18" s="15"/>
      <c r="E18" s="15"/>
      <c r="F18" s="15"/>
      <c r="G18" s="15"/>
      <c r="H18" s="15"/>
      <c r="I18" s="15"/>
      <c r="J18" s="15"/>
      <c r="K18" s="253"/>
    </row>
    <row r="19" spans="1:11" x14ac:dyDescent="0.25">
      <c r="A19" s="252"/>
      <c r="B19" s="255"/>
      <c r="C19" s="255"/>
      <c r="D19" s="255"/>
      <c r="E19" s="255"/>
      <c r="F19" s="255"/>
      <c r="G19" s="255"/>
      <c r="H19" s="255"/>
      <c r="I19" s="255"/>
      <c r="J19" s="255"/>
      <c r="K19" s="256"/>
    </row>
    <row r="20" spans="1:11" ht="19.5" thickBot="1" x14ac:dyDescent="0.35">
      <c r="A20" s="254" t="s">
        <v>843</v>
      </c>
      <c r="B20" s="241">
        <f>B17-B15</f>
        <v>-682633.67</v>
      </c>
      <c r="C20" s="241">
        <f t="shared" ref="C20:K20" si="0">C17-C15</f>
        <v>-524588.30000000075</v>
      </c>
      <c r="D20" s="241">
        <f t="shared" si="0"/>
        <v>-27677.79999999993</v>
      </c>
      <c r="E20" s="241">
        <f t="shared" si="0"/>
        <v>-34647.289999999921</v>
      </c>
      <c r="F20" s="241">
        <f>F17-F15</f>
        <v>-1140136.4100000001</v>
      </c>
      <c r="G20" s="241">
        <f t="shared" si="0"/>
        <v>-213588.18000000017</v>
      </c>
      <c r="H20" s="241">
        <f t="shared" si="0"/>
        <v>-12250.529999999999</v>
      </c>
      <c r="I20" s="241">
        <f t="shared" si="0"/>
        <v>-4760.4800000000032</v>
      </c>
      <c r="J20" s="241">
        <f t="shared" si="0"/>
        <v>-292924.27999999933</v>
      </c>
      <c r="K20" s="257">
        <f t="shared" si="0"/>
        <v>-914297.70000000298</v>
      </c>
    </row>
    <row r="21" spans="1:11" ht="17.25" thickTop="1" thickBot="1" x14ac:dyDescent="0.3">
      <c r="A21" s="258"/>
      <c r="B21" s="259"/>
      <c r="C21" s="259"/>
      <c r="D21" s="259"/>
      <c r="E21" s="259"/>
      <c r="F21" s="259"/>
      <c r="G21" s="259"/>
      <c r="H21" s="259"/>
      <c r="I21" s="260"/>
      <c r="J21" s="260"/>
      <c r="K21" s="261"/>
    </row>
    <row r="22" spans="1:11" ht="15.75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6" spans="1:11" x14ac:dyDescent="0.25">
      <c r="F26">
        <v>1207221.8999999999</v>
      </c>
    </row>
    <row r="27" spans="1:11" x14ac:dyDescent="0.25">
      <c r="F27">
        <v>79336.100000000006</v>
      </c>
    </row>
    <row r="28" spans="1:11" x14ac:dyDescent="0.25">
      <c r="F28">
        <f>F26-F27</f>
        <v>1127885.7999999998</v>
      </c>
    </row>
    <row r="29" spans="1:11" x14ac:dyDescent="0.25">
      <c r="F29">
        <v>12250.53</v>
      </c>
    </row>
  </sheetData>
  <mergeCells count="4">
    <mergeCell ref="D11:E11"/>
    <mergeCell ref="B7:K7"/>
    <mergeCell ref="B8:K8"/>
    <mergeCell ref="B9:K9"/>
  </mergeCells>
  <pageMargins left="0.25" right="0.25" top="0.75" bottom="0.75" header="0.3" footer="0.3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85"/>
  <sheetViews>
    <sheetView showGridLines="0" view="pageBreakPreview" zoomScale="60" zoomScaleNormal="60" workbookViewId="0">
      <pane xSplit="14" ySplit="11" topLeftCell="O475" activePane="bottomRight" state="frozen"/>
      <selection pane="topRight" activeCell="N1" sqref="N1"/>
      <selection pane="bottomLeft" activeCell="A12" sqref="A12"/>
      <selection pane="bottomRight" activeCell="B493" sqref="B493"/>
    </sheetView>
  </sheetViews>
  <sheetFormatPr baseColWidth="10" defaultColWidth="11.42578125" defaultRowHeight="15.75" x14ac:dyDescent="0.25"/>
  <cols>
    <col min="1" max="1" width="12.140625" style="25" customWidth="1"/>
    <col min="2" max="2" width="51.5703125" style="48" customWidth="1"/>
    <col min="3" max="3" width="22.5703125" style="164" customWidth="1"/>
    <col min="4" max="4" width="48.28515625" style="48" customWidth="1"/>
    <col min="5" max="5" width="18.42578125" style="1" bestFit="1" customWidth="1"/>
    <col min="6" max="6" width="26.7109375" style="2" customWidth="1"/>
    <col min="7" max="7" width="22.140625" style="1" customWidth="1"/>
    <col min="8" max="8" width="17.7109375" style="1" bestFit="1" customWidth="1"/>
    <col min="9" max="9" width="22.42578125" style="1" customWidth="1"/>
    <col min="10" max="10" width="20.28515625" style="1" customWidth="1"/>
    <col min="11" max="11" width="22.7109375" style="1" bestFit="1" customWidth="1"/>
    <col min="12" max="12" width="21.28515625" style="1" bestFit="1" customWidth="1"/>
    <col min="13" max="13" width="20.140625" style="1" customWidth="1"/>
    <col min="14" max="14" width="24.140625" style="1" customWidth="1"/>
    <col min="15" max="15" width="15.85546875" style="8" customWidth="1"/>
    <col min="16" max="16" width="11.42578125" style="9"/>
    <col min="17" max="255" width="11.42578125" style="1"/>
    <col min="256" max="256" width="54.85546875" style="1" customWidth="1"/>
    <col min="257" max="257" width="15.140625" style="1" customWidth="1"/>
    <col min="258" max="258" width="39" style="1" customWidth="1"/>
    <col min="259" max="259" width="14.85546875" style="1" customWidth="1"/>
    <col min="260" max="260" width="12.42578125" style="1" customWidth="1"/>
    <col min="261" max="261" width="13.85546875" style="1" customWidth="1"/>
    <col min="262" max="262" width="14.28515625" style="1" customWidth="1"/>
    <col min="263" max="263" width="17.28515625" style="1" bestFit="1" customWidth="1"/>
    <col min="264" max="264" width="17.28515625" style="1" customWidth="1"/>
    <col min="265" max="265" width="14.42578125" style="1" customWidth="1"/>
    <col min="266" max="266" width="15.28515625" style="1" customWidth="1"/>
    <col min="267" max="511" width="11.42578125" style="1"/>
    <col min="512" max="512" width="54.85546875" style="1" customWidth="1"/>
    <col min="513" max="513" width="15.140625" style="1" customWidth="1"/>
    <col min="514" max="514" width="39" style="1" customWidth="1"/>
    <col min="515" max="515" width="14.85546875" style="1" customWidth="1"/>
    <col min="516" max="516" width="12.42578125" style="1" customWidth="1"/>
    <col min="517" max="517" width="13.85546875" style="1" customWidth="1"/>
    <col min="518" max="518" width="14.28515625" style="1" customWidth="1"/>
    <col min="519" max="519" width="17.28515625" style="1" bestFit="1" customWidth="1"/>
    <col min="520" max="520" width="17.28515625" style="1" customWidth="1"/>
    <col min="521" max="521" width="14.42578125" style="1" customWidth="1"/>
    <col min="522" max="522" width="15.28515625" style="1" customWidth="1"/>
    <col min="523" max="767" width="11.42578125" style="1"/>
    <col min="768" max="768" width="54.85546875" style="1" customWidth="1"/>
    <col min="769" max="769" width="15.140625" style="1" customWidth="1"/>
    <col min="770" max="770" width="39" style="1" customWidth="1"/>
    <col min="771" max="771" width="14.85546875" style="1" customWidth="1"/>
    <col min="772" max="772" width="12.42578125" style="1" customWidth="1"/>
    <col min="773" max="773" width="13.85546875" style="1" customWidth="1"/>
    <col min="774" max="774" width="14.28515625" style="1" customWidth="1"/>
    <col min="775" max="775" width="17.28515625" style="1" bestFit="1" customWidth="1"/>
    <col min="776" max="776" width="17.28515625" style="1" customWidth="1"/>
    <col min="777" max="777" width="14.42578125" style="1" customWidth="1"/>
    <col min="778" max="778" width="15.28515625" style="1" customWidth="1"/>
    <col min="779" max="1023" width="11.42578125" style="1"/>
    <col min="1024" max="1024" width="54.85546875" style="1" customWidth="1"/>
    <col min="1025" max="1025" width="15.140625" style="1" customWidth="1"/>
    <col min="1026" max="1026" width="39" style="1" customWidth="1"/>
    <col min="1027" max="1027" width="14.85546875" style="1" customWidth="1"/>
    <col min="1028" max="1028" width="12.42578125" style="1" customWidth="1"/>
    <col min="1029" max="1029" width="13.85546875" style="1" customWidth="1"/>
    <col min="1030" max="1030" width="14.28515625" style="1" customWidth="1"/>
    <col min="1031" max="1031" width="17.28515625" style="1" bestFit="1" customWidth="1"/>
    <col min="1032" max="1032" width="17.28515625" style="1" customWidth="1"/>
    <col min="1033" max="1033" width="14.42578125" style="1" customWidth="1"/>
    <col min="1034" max="1034" width="15.28515625" style="1" customWidth="1"/>
    <col min="1035" max="1279" width="11.42578125" style="1"/>
    <col min="1280" max="1280" width="54.85546875" style="1" customWidth="1"/>
    <col min="1281" max="1281" width="15.140625" style="1" customWidth="1"/>
    <col min="1282" max="1282" width="39" style="1" customWidth="1"/>
    <col min="1283" max="1283" width="14.85546875" style="1" customWidth="1"/>
    <col min="1284" max="1284" width="12.42578125" style="1" customWidth="1"/>
    <col min="1285" max="1285" width="13.85546875" style="1" customWidth="1"/>
    <col min="1286" max="1286" width="14.28515625" style="1" customWidth="1"/>
    <col min="1287" max="1287" width="17.28515625" style="1" bestFit="1" customWidth="1"/>
    <col min="1288" max="1288" width="17.28515625" style="1" customWidth="1"/>
    <col min="1289" max="1289" width="14.42578125" style="1" customWidth="1"/>
    <col min="1290" max="1290" width="15.28515625" style="1" customWidth="1"/>
    <col min="1291" max="1535" width="11.42578125" style="1"/>
    <col min="1536" max="1536" width="54.85546875" style="1" customWidth="1"/>
    <col min="1537" max="1537" width="15.140625" style="1" customWidth="1"/>
    <col min="1538" max="1538" width="39" style="1" customWidth="1"/>
    <col min="1539" max="1539" width="14.85546875" style="1" customWidth="1"/>
    <col min="1540" max="1540" width="12.42578125" style="1" customWidth="1"/>
    <col min="1541" max="1541" width="13.85546875" style="1" customWidth="1"/>
    <col min="1542" max="1542" width="14.28515625" style="1" customWidth="1"/>
    <col min="1543" max="1543" width="17.28515625" style="1" bestFit="1" customWidth="1"/>
    <col min="1544" max="1544" width="17.28515625" style="1" customWidth="1"/>
    <col min="1545" max="1545" width="14.42578125" style="1" customWidth="1"/>
    <col min="1546" max="1546" width="15.28515625" style="1" customWidth="1"/>
    <col min="1547" max="1791" width="11.42578125" style="1"/>
    <col min="1792" max="1792" width="54.85546875" style="1" customWidth="1"/>
    <col min="1793" max="1793" width="15.140625" style="1" customWidth="1"/>
    <col min="1794" max="1794" width="39" style="1" customWidth="1"/>
    <col min="1795" max="1795" width="14.85546875" style="1" customWidth="1"/>
    <col min="1796" max="1796" width="12.42578125" style="1" customWidth="1"/>
    <col min="1797" max="1797" width="13.85546875" style="1" customWidth="1"/>
    <col min="1798" max="1798" width="14.28515625" style="1" customWidth="1"/>
    <col min="1799" max="1799" width="17.28515625" style="1" bestFit="1" customWidth="1"/>
    <col min="1800" max="1800" width="17.28515625" style="1" customWidth="1"/>
    <col min="1801" max="1801" width="14.42578125" style="1" customWidth="1"/>
    <col min="1802" max="1802" width="15.28515625" style="1" customWidth="1"/>
    <col min="1803" max="2047" width="11.42578125" style="1"/>
    <col min="2048" max="2048" width="54.85546875" style="1" customWidth="1"/>
    <col min="2049" max="2049" width="15.140625" style="1" customWidth="1"/>
    <col min="2050" max="2050" width="39" style="1" customWidth="1"/>
    <col min="2051" max="2051" width="14.85546875" style="1" customWidth="1"/>
    <col min="2052" max="2052" width="12.42578125" style="1" customWidth="1"/>
    <col min="2053" max="2053" width="13.85546875" style="1" customWidth="1"/>
    <col min="2054" max="2054" width="14.28515625" style="1" customWidth="1"/>
    <col min="2055" max="2055" width="17.28515625" style="1" bestFit="1" customWidth="1"/>
    <col min="2056" max="2056" width="17.28515625" style="1" customWidth="1"/>
    <col min="2057" max="2057" width="14.42578125" style="1" customWidth="1"/>
    <col min="2058" max="2058" width="15.28515625" style="1" customWidth="1"/>
    <col min="2059" max="2303" width="11.42578125" style="1"/>
    <col min="2304" max="2304" width="54.85546875" style="1" customWidth="1"/>
    <col min="2305" max="2305" width="15.140625" style="1" customWidth="1"/>
    <col min="2306" max="2306" width="39" style="1" customWidth="1"/>
    <col min="2307" max="2307" width="14.85546875" style="1" customWidth="1"/>
    <col min="2308" max="2308" width="12.42578125" style="1" customWidth="1"/>
    <col min="2309" max="2309" width="13.85546875" style="1" customWidth="1"/>
    <col min="2310" max="2310" width="14.28515625" style="1" customWidth="1"/>
    <col min="2311" max="2311" width="17.28515625" style="1" bestFit="1" customWidth="1"/>
    <col min="2312" max="2312" width="17.28515625" style="1" customWidth="1"/>
    <col min="2313" max="2313" width="14.42578125" style="1" customWidth="1"/>
    <col min="2314" max="2314" width="15.28515625" style="1" customWidth="1"/>
    <col min="2315" max="2559" width="11.42578125" style="1"/>
    <col min="2560" max="2560" width="54.85546875" style="1" customWidth="1"/>
    <col min="2561" max="2561" width="15.140625" style="1" customWidth="1"/>
    <col min="2562" max="2562" width="39" style="1" customWidth="1"/>
    <col min="2563" max="2563" width="14.85546875" style="1" customWidth="1"/>
    <col min="2564" max="2564" width="12.42578125" style="1" customWidth="1"/>
    <col min="2565" max="2565" width="13.85546875" style="1" customWidth="1"/>
    <col min="2566" max="2566" width="14.28515625" style="1" customWidth="1"/>
    <col min="2567" max="2567" width="17.28515625" style="1" bestFit="1" customWidth="1"/>
    <col min="2568" max="2568" width="17.28515625" style="1" customWidth="1"/>
    <col min="2569" max="2569" width="14.42578125" style="1" customWidth="1"/>
    <col min="2570" max="2570" width="15.28515625" style="1" customWidth="1"/>
    <col min="2571" max="2815" width="11.42578125" style="1"/>
    <col min="2816" max="2816" width="54.85546875" style="1" customWidth="1"/>
    <col min="2817" max="2817" width="15.140625" style="1" customWidth="1"/>
    <col min="2818" max="2818" width="39" style="1" customWidth="1"/>
    <col min="2819" max="2819" width="14.85546875" style="1" customWidth="1"/>
    <col min="2820" max="2820" width="12.42578125" style="1" customWidth="1"/>
    <col min="2821" max="2821" width="13.85546875" style="1" customWidth="1"/>
    <col min="2822" max="2822" width="14.28515625" style="1" customWidth="1"/>
    <col min="2823" max="2823" width="17.28515625" style="1" bestFit="1" customWidth="1"/>
    <col min="2824" max="2824" width="17.28515625" style="1" customWidth="1"/>
    <col min="2825" max="2825" width="14.42578125" style="1" customWidth="1"/>
    <col min="2826" max="2826" width="15.28515625" style="1" customWidth="1"/>
    <col min="2827" max="3071" width="11.42578125" style="1"/>
    <col min="3072" max="3072" width="54.85546875" style="1" customWidth="1"/>
    <col min="3073" max="3073" width="15.140625" style="1" customWidth="1"/>
    <col min="3074" max="3074" width="39" style="1" customWidth="1"/>
    <col min="3075" max="3075" width="14.85546875" style="1" customWidth="1"/>
    <col min="3076" max="3076" width="12.42578125" style="1" customWidth="1"/>
    <col min="3077" max="3077" width="13.85546875" style="1" customWidth="1"/>
    <col min="3078" max="3078" width="14.28515625" style="1" customWidth="1"/>
    <col min="3079" max="3079" width="17.28515625" style="1" bestFit="1" customWidth="1"/>
    <col min="3080" max="3080" width="17.28515625" style="1" customWidth="1"/>
    <col min="3081" max="3081" width="14.42578125" style="1" customWidth="1"/>
    <col min="3082" max="3082" width="15.28515625" style="1" customWidth="1"/>
    <col min="3083" max="3327" width="11.42578125" style="1"/>
    <col min="3328" max="3328" width="54.85546875" style="1" customWidth="1"/>
    <col min="3329" max="3329" width="15.140625" style="1" customWidth="1"/>
    <col min="3330" max="3330" width="39" style="1" customWidth="1"/>
    <col min="3331" max="3331" width="14.85546875" style="1" customWidth="1"/>
    <col min="3332" max="3332" width="12.42578125" style="1" customWidth="1"/>
    <col min="3333" max="3333" width="13.85546875" style="1" customWidth="1"/>
    <col min="3334" max="3334" width="14.28515625" style="1" customWidth="1"/>
    <col min="3335" max="3335" width="17.28515625" style="1" bestFit="1" customWidth="1"/>
    <col min="3336" max="3336" width="17.28515625" style="1" customWidth="1"/>
    <col min="3337" max="3337" width="14.42578125" style="1" customWidth="1"/>
    <col min="3338" max="3338" width="15.28515625" style="1" customWidth="1"/>
    <col min="3339" max="3583" width="11.42578125" style="1"/>
    <col min="3584" max="3584" width="54.85546875" style="1" customWidth="1"/>
    <col min="3585" max="3585" width="15.140625" style="1" customWidth="1"/>
    <col min="3586" max="3586" width="39" style="1" customWidth="1"/>
    <col min="3587" max="3587" width="14.85546875" style="1" customWidth="1"/>
    <col min="3588" max="3588" width="12.42578125" style="1" customWidth="1"/>
    <col min="3589" max="3589" width="13.85546875" style="1" customWidth="1"/>
    <col min="3590" max="3590" width="14.28515625" style="1" customWidth="1"/>
    <col min="3591" max="3591" width="17.28515625" style="1" bestFit="1" customWidth="1"/>
    <col min="3592" max="3592" width="17.28515625" style="1" customWidth="1"/>
    <col min="3593" max="3593" width="14.42578125" style="1" customWidth="1"/>
    <col min="3594" max="3594" width="15.28515625" style="1" customWidth="1"/>
    <col min="3595" max="3839" width="11.42578125" style="1"/>
    <col min="3840" max="3840" width="54.85546875" style="1" customWidth="1"/>
    <col min="3841" max="3841" width="15.140625" style="1" customWidth="1"/>
    <col min="3842" max="3842" width="39" style="1" customWidth="1"/>
    <col min="3843" max="3843" width="14.85546875" style="1" customWidth="1"/>
    <col min="3844" max="3844" width="12.42578125" style="1" customWidth="1"/>
    <col min="3845" max="3845" width="13.85546875" style="1" customWidth="1"/>
    <col min="3846" max="3846" width="14.28515625" style="1" customWidth="1"/>
    <col min="3847" max="3847" width="17.28515625" style="1" bestFit="1" customWidth="1"/>
    <col min="3848" max="3848" width="17.28515625" style="1" customWidth="1"/>
    <col min="3849" max="3849" width="14.42578125" style="1" customWidth="1"/>
    <col min="3850" max="3850" width="15.28515625" style="1" customWidth="1"/>
    <col min="3851" max="4095" width="11.42578125" style="1"/>
    <col min="4096" max="4096" width="54.85546875" style="1" customWidth="1"/>
    <col min="4097" max="4097" width="15.140625" style="1" customWidth="1"/>
    <col min="4098" max="4098" width="39" style="1" customWidth="1"/>
    <col min="4099" max="4099" width="14.85546875" style="1" customWidth="1"/>
    <col min="4100" max="4100" width="12.42578125" style="1" customWidth="1"/>
    <col min="4101" max="4101" width="13.85546875" style="1" customWidth="1"/>
    <col min="4102" max="4102" width="14.28515625" style="1" customWidth="1"/>
    <col min="4103" max="4103" width="17.28515625" style="1" bestFit="1" customWidth="1"/>
    <col min="4104" max="4104" width="17.28515625" style="1" customWidth="1"/>
    <col min="4105" max="4105" width="14.42578125" style="1" customWidth="1"/>
    <col min="4106" max="4106" width="15.28515625" style="1" customWidth="1"/>
    <col min="4107" max="4351" width="11.42578125" style="1"/>
    <col min="4352" max="4352" width="54.85546875" style="1" customWidth="1"/>
    <col min="4353" max="4353" width="15.140625" style="1" customWidth="1"/>
    <col min="4354" max="4354" width="39" style="1" customWidth="1"/>
    <col min="4355" max="4355" width="14.85546875" style="1" customWidth="1"/>
    <col min="4356" max="4356" width="12.42578125" style="1" customWidth="1"/>
    <col min="4357" max="4357" width="13.85546875" style="1" customWidth="1"/>
    <col min="4358" max="4358" width="14.28515625" style="1" customWidth="1"/>
    <col min="4359" max="4359" width="17.28515625" style="1" bestFit="1" customWidth="1"/>
    <col min="4360" max="4360" width="17.28515625" style="1" customWidth="1"/>
    <col min="4361" max="4361" width="14.42578125" style="1" customWidth="1"/>
    <col min="4362" max="4362" width="15.28515625" style="1" customWidth="1"/>
    <col min="4363" max="4607" width="11.42578125" style="1"/>
    <col min="4608" max="4608" width="54.85546875" style="1" customWidth="1"/>
    <col min="4609" max="4609" width="15.140625" style="1" customWidth="1"/>
    <col min="4610" max="4610" width="39" style="1" customWidth="1"/>
    <col min="4611" max="4611" width="14.85546875" style="1" customWidth="1"/>
    <col min="4612" max="4612" width="12.42578125" style="1" customWidth="1"/>
    <col min="4613" max="4613" width="13.85546875" style="1" customWidth="1"/>
    <col min="4614" max="4614" width="14.28515625" style="1" customWidth="1"/>
    <col min="4615" max="4615" width="17.28515625" style="1" bestFit="1" customWidth="1"/>
    <col min="4616" max="4616" width="17.28515625" style="1" customWidth="1"/>
    <col min="4617" max="4617" width="14.42578125" style="1" customWidth="1"/>
    <col min="4618" max="4618" width="15.28515625" style="1" customWidth="1"/>
    <col min="4619" max="4863" width="11.42578125" style="1"/>
    <col min="4864" max="4864" width="54.85546875" style="1" customWidth="1"/>
    <col min="4865" max="4865" width="15.140625" style="1" customWidth="1"/>
    <col min="4866" max="4866" width="39" style="1" customWidth="1"/>
    <col min="4867" max="4867" width="14.85546875" style="1" customWidth="1"/>
    <col min="4868" max="4868" width="12.42578125" style="1" customWidth="1"/>
    <col min="4869" max="4869" width="13.85546875" style="1" customWidth="1"/>
    <col min="4870" max="4870" width="14.28515625" style="1" customWidth="1"/>
    <col min="4871" max="4871" width="17.28515625" style="1" bestFit="1" customWidth="1"/>
    <col min="4872" max="4872" width="17.28515625" style="1" customWidth="1"/>
    <col min="4873" max="4873" width="14.42578125" style="1" customWidth="1"/>
    <col min="4874" max="4874" width="15.28515625" style="1" customWidth="1"/>
    <col min="4875" max="5119" width="11.42578125" style="1"/>
    <col min="5120" max="5120" width="54.85546875" style="1" customWidth="1"/>
    <col min="5121" max="5121" width="15.140625" style="1" customWidth="1"/>
    <col min="5122" max="5122" width="39" style="1" customWidth="1"/>
    <col min="5123" max="5123" width="14.85546875" style="1" customWidth="1"/>
    <col min="5124" max="5124" width="12.42578125" style="1" customWidth="1"/>
    <col min="5125" max="5125" width="13.85546875" style="1" customWidth="1"/>
    <col min="5126" max="5126" width="14.28515625" style="1" customWidth="1"/>
    <col min="5127" max="5127" width="17.28515625" style="1" bestFit="1" customWidth="1"/>
    <col min="5128" max="5128" width="17.28515625" style="1" customWidth="1"/>
    <col min="5129" max="5129" width="14.42578125" style="1" customWidth="1"/>
    <col min="5130" max="5130" width="15.28515625" style="1" customWidth="1"/>
    <col min="5131" max="5375" width="11.42578125" style="1"/>
    <col min="5376" max="5376" width="54.85546875" style="1" customWidth="1"/>
    <col min="5377" max="5377" width="15.140625" style="1" customWidth="1"/>
    <col min="5378" max="5378" width="39" style="1" customWidth="1"/>
    <col min="5379" max="5379" width="14.85546875" style="1" customWidth="1"/>
    <col min="5380" max="5380" width="12.42578125" style="1" customWidth="1"/>
    <col min="5381" max="5381" width="13.85546875" style="1" customWidth="1"/>
    <col min="5382" max="5382" width="14.28515625" style="1" customWidth="1"/>
    <col min="5383" max="5383" width="17.28515625" style="1" bestFit="1" customWidth="1"/>
    <col min="5384" max="5384" width="17.28515625" style="1" customWidth="1"/>
    <col min="5385" max="5385" width="14.42578125" style="1" customWidth="1"/>
    <col min="5386" max="5386" width="15.28515625" style="1" customWidth="1"/>
    <col min="5387" max="5631" width="11.42578125" style="1"/>
    <col min="5632" max="5632" width="54.85546875" style="1" customWidth="1"/>
    <col min="5633" max="5633" width="15.140625" style="1" customWidth="1"/>
    <col min="5634" max="5634" width="39" style="1" customWidth="1"/>
    <col min="5635" max="5635" width="14.85546875" style="1" customWidth="1"/>
    <col min="5636" max="5636" width="12.42578125" style="1" customWidth="1"/>
    <col min="5637" max="5637" width="13.85546875" style="1" customWidth="1"/>
    <col min="5638" max="5638" width="14.28515625" style="1" customWidth="1"/>
    <col min="5639" max="5639" width="17.28515625" style="1" bestFit="1" customWidth="1"/>
    <col min="5640" max="5640" width="17.28515625" style="1" customWidth="1"/>
    <col min="5641" max="5641" width="14.42578125" style="1" customWidth="1"/>
    <col min="5642" max="5642" width="15.28515625" style="1" customWidth="1"/>
    <col min="5643" max="5887" width="11.42578125" style="1"/>
    <col min="5888" max="5888" width="54.85546875" style="1" customWidth="1"/>
    <col min="5889" max="5889" width="15.140625" style="1" customWidth="1"/>
    <col min="5890" max="5890" width="39" style="1" customWidth="1"/>
    <col min="5891" max="5891" width="14.85546875" style="1" customWidth="1"/>
    <col min="5892" max="5892" width="12.42578125" style="1" customWidth="1"/>
    <col min="5893" max="5893" width="13.85546875" style="1" customWidth="1"/>
    <col min="5894" max="5894" width="14.28515625" style="1" customWidth="1"/>
    <col min="5895" max="5895" width="17.28515625" style="1" bestFit="1" customWidth="1"/>
    <col min="5896" max="5896" width="17.28515625" style="1" customWidth="1"/>
    <col min="5897" max="5897" width="14.42578125" style="1" customWidth="1"/>
    <col min="5898" max="5898" width="15.28515625" style="1" customWidth="1"/>
    <col min="5899" max="6143" width="11.42578125" style="1"/>
    <col min="6144" max="6144" width="54.85546875" style="1" customWidth="1"/>
    <col min="6145" max="6145" width="15.140625" style="1" customWidth="1"/>
    <col min="6146" max="6146" width="39" style="1" customWidth="1"/>
    <col min="6147" max="6147" width="14.85546875" style="1" customWidth="1"/>
    <col min="6148" max="6148" width="12.42578125" style="1" customWidth="1"/>
    <col min="6149" max="6149" width="13.85546875" style="1" customWidth="1"/>
    <col min="6150" max="6150" width="14.28515625" style="1" customWidth="1"/>
    <col min="6151" max="6151" width="17.28515625" style="1" bestFit="1" customWidth="1"/>
    <col min="6152" max="6152" width="17.28515625" style="1" customWidth="1"/>
    <col min="6153" max="6153" width="14.42578125" style="1" customWidth="1"/>
    <col min="6154" max="6154" width="15.28515625" style="1" customWidth="1"/>
    <col min="6155" max="6399" width="11.42578125" style="1"/>
    <col min="6400" max="6400" width="54.85546875" style="1" customWidth="1"/>
    <col min="6401" max="6401" width="15.140625" style="1" customWidth="1"/>
    <col min="6402" max="6402" width="39" style="1" customWidth="1"/>
    <col min="6403" max="6403" width="14.85546875" style="1" customWidth="1"/>
    <col min="6404" max="6404" width="12.42578125" style="1" customWidth="1"/>
    <col min="6405" max="6405" width="13.85546875" style="1" customWidth="1"/>
    <col min="6406" max="6406" width="14.28515625" style="1" customWidth="1"/>
    <col min="6407" max="6407" width="17.28515625" style="1" bestFit="1" customWidth="1"/>
    <col min="6408" max="6408" width="17.28515625" style="1" customWidth="1"/>
    <col min="6409" max="6409" width="14.42578125" style="1" customWidth="1"/>
    <col min="6410" max="6410" width="15.28515625" style="1" customWidth="1"/>
    <col min="6411" max="6655" width="11.42578125" style="1"/>
    <col min="6656" max="6656" width="54.85546875" style="1" customWidth="1"/>
    <col min="6657" max="6657" width="15.140625" style="1" customWidth="1"/>
    <col min="6658" max="6658" width="39" style="1" customWidth="1"/>
    <col min="6659" max="6659" width="14.85546875" style="1" customWidth="1"/>
    <col min="6660" max="6660" width="12.42578125" style="1" customWidth="1"/>
    <col min="6661" max="6661" width="13.85546875" style="1" customWidth="1"/>
    <col min="6662" max="6662" width="14.28515625" style="1" customWidth="1"/>
    <col min="6663" max="6663" width="17.28515625" style="1" bestFit="1" customWidth="1"/>
    <col min="6664" max="6664" width="17.28515625" style="1" customWidth="1"/>
    <col min="6665" max="6665" width="14.42578125" style="1" customWidth="1"/>
    <col min="6666" max="6666" width="15.28515625" style="1" customWidth="1"/>
    <col min="6667" max="6911" width="11.42578125" style="1"/>
    <col min="6912" max="6912" width="54.85546875" style="1" customWidth="1"/>
    <col min="6913" max="6913" width="15.140625" style="1" customWidth="1"/>
    <col min="6914" max="6914" width="39" style="1" customWidth="1"/>
    <col min="6915" max="6915" width="14.85546875" style="1" customWidth="1"/>
    <col min="6916" max="6916" width="12.42578125" style="1" customWidth="1"/>
    <col min="6917" max="6917" width="13.85546875" style="1" customWidth="1"/>
    <col min="6918" max="6918" width="14.28515625" style="1" customWidth="1"/>
    <col min="6919" max="6919" width="17.28515625" style="1" bestFit="1" customWidth="1"/>
    <col min="6920" max="6920" width="17.28515625" style="1" customWidth="1"/>
    <col min="6921" max="6921" width="14.42578125" style="1" customWidth="1"/>
    <col min="6922" max="6922" width="15.28515625" style="1" customWidth="1"/>
    <col min="6923" max="7167" width="11.42578125" style="1"/>
    <col min="7168" max="7168" width="54.85546875" style="1" customWidth="1"/>
    <col min="7169" max="7169" width="15.140625" style="1" customWidth="1"/>
    <col min="7170" max="7170" width="39" style="1" customWidth="1"/>
    <col min="7171" max="7171" width="14.85546875" style="1" customWidth="1"/>
    <col min="7172" max="7172" width="12.42578125" style="1" customWidth="1"/>
    <col min="7173" max="7173" width="13.85546875" style="1" customWidth="1"/>
    <col min="7174" max="7174" width="14.28515625" style="1" customWidth="1"/>
    <col min="7175" max="7175" width="17.28515625" style="1" bestFit="1" customWidth="1"/>
    <col min="7176" max="7176" width="17.28515625" style="1" customWidth="1"/>
    <col min="7177" max="7177" width="14.42578125" style="1" customWidth="1"/>
    <col min="7178" max="7178" width="15.28515625" style="1" customWidth="1"/>
    <col min="7179" max="7423" width="11.42578125" style="1"/>
    <col min="7424" max="7424" width="54.85546875" style="1" customWidth="1"/>
    <col min="7425" max="7425" width="15.140625" style="1" customWidth="1"/>
    <col min="7426" max="7426" width="39" style="1" customWidth="1"/>
    <col min="7427" max="7427" width="14.85546875" style="1" customWidth="1"/>
    <col min="7428" max="7428" width="12.42578125" style="1" customWidth="1"/>
    <col min="7429" max="7429" width="13.85546875" style="1" customWidth="1"/>
    <col min="7430" max="7430" width="14.28515625" style="1" customWidth="1"/>
    <col min="7431" max="7431" width="17.28515625" style="1" bestFit="1" customWidth="1"/>
    <col min="7432" max="7432" width="17.28515625" style="1" customWidth="1"/>
    <col min="7433" max="7433" width="14.42578125" style="1" customWidth="1"/>
    <col min="7434" max="7434" width="15.28515625" style="1" customWidth="1"/>
    <col min="7435" max="7679" width="11.42578125" style="1"/>
    <col min="7680" max="7680" width="54.85546875" style="1" customWidth="1"/>
    <col min="7681" max="7681" width="15.140625" style="1" customWidth="1"/>
    <col min="7682" max="7682" width="39" style="1" customWidth="1"/>
    <col min="7683" max="7683" width="14.85546875" style="1" customWidth="1"/>
    <col min="7684" max="7684" width="12.42578125" style="1" customWidth="1"/>
    <col min="7685" max="7685" width="13.85546875" style="1" customWidth="1"/>
    <col min="7686" max="7686" width="14.28515625" style="1" customWidth="1"/>
    <col min="7687" max="7687" width="17.28515625" style="1" bestFit="1" customWidth="1"/>
    <col min="7688" max="7688" width="17.28515625" style="1" customWidth="1"/>
    <col min="7689" max="7689" width="14.42578125" style="1" customWidth="1"/>
    <col min="7690" max="7690" width="15.28515625" style="1" customWidth="1"/>
    <col min="7691" max="7935" width="11.42578125" style="1"/>
    <col min="7936" max="7936" width="54.85546875" style="1" customWidth="1"/>
    <col min="7937" max="7937" width="15.140625" style="1" customWidth="1"/>
    <col min="7938" max="7938" width="39" style="1" customWidth="1"/>
    <col min="7939" max="7939" width="14.85546875" style="1" customWidth="1"/>
    <col min="7940" max="7940" width="12.42578125" style="1" customWidth="1"/>
    <col min="7941" max="7941" width="13.85546875" style="1" customWidth="1"/>
    <col min="7942" max="7942" width="14.28515625" style="1" customWidth="1"/>
    <col min="7943" max="7943" width="17.28515625" style="1" bestFit="1" customWidth="1"/>
    <col min="7944" max="7944" width="17.28515625" style="1" customWidth="1"/>
    <col min="7945" max="7945" width="14.42578125" style="1" customWidth="1"/>
    <col min="7946" max="7946" width="15.28515625" style="1" customWidth="1"/>
    <col min="7947" max="8191" width="11.42578125" style="1"/>
    <col min="8192" max="8192" width="54.85546875" style="1" customWidth="1"/>
    <col min="8193" max="8193" width="15.140625" style="1" customWidth="1"/>
    <col min="8194" max="8194" width="39" style="1" customWidth="1"/>
    <col min="8195" max="8195" width="14.85546875" style="1" customWidth="1"/>
    <col min="8196" max="8196" width="12.42578125" style="1" customWidth="1"/>
    <col min="8197" max="8197" width="13.85546875" style="1" customWidth="1"/>
    <col min="8198" max="8198" width="14.28515625" style="1" customWidth="1"/>
    <col min="8199" max="8199" width="17.28515625" style="1" bestFit="1" customWidth="1"/>
    <col min="8200" max="8200" width="17.28515625" style="1" customWidth="1"/>
    <col min="8201" max="8201" width="14.42578125" style="1" customWidth="1"/>
    <col min="8202" max="8202" width="15.28515625" style="1" customWidth="1"/>
    <col min="8203" max="8447" width="11.42578125" style="1"/>
    <col min="8448" max="8448" width="54.85546875" style="1" customWidth="1"/>
    <col min="8449" max="8449" width="15.140625" style="1" customWidth="1"/>
    <col min="8450" max="8450" width="39" style="1" customWidth="1"/>
    <col min="8451" max="8451" width="14.85546875" style="1" customWidth="1"/>
    <col min="8452" max="8452" width="12.42578125" style="1" customWidth="1"/>
    <col min="8453" max="8453" width="13.85546875" style="1" customWidth="1"/>
    <col min="8454" max="8454" width="14.28515625" style="1" customWidth="1"/>
    <col min="8455" max="8455" width="17.28515625" style="1" bestFit="1" customWidth="1"/>
    <col min="8456" max="8456" width="17.28515625" style="1" customWidth="1"/>
    <col min="8457" max="8457" width="14.42578125" style="1" customWidth="1"/>
    <col min="8458" max="8458" width="15.28515625" style="1" customWidth="1"/>
    <col min="8459" max="8703" width="11.42578125" style="1"/>
    <col min="8704" max="8704" width="54.85546875" style="1" customWidth="1"/>
    <col min="8705" max="8705" width="15.140625" style="1" customWidth="1"/>
    <col min="8706" max="8706" width="39" style="1" customWidth="1"/>
    <col min="8707" max="8707" width="14.85546875" style="1" customWidth="1"/>
    <col min="8708" max="8708" width="12.42578125" style="1" customWidth="1"/>
    <col min="8709" max="8709" width="13.85546875" style="1" customWidth="1"/>
    <col min="8710" max="8710" width="14.28515625" style="1" customWidth="1"/>
    <col min="8711" max="8711" width="17.28515625" style="1" bestFit="1" customWidth="1"/>
    <col min="8712" max="8712" width="17.28515625" style="1" customWidth="1"/>
    <col min="8713" max="8713" width="14.42578125" style="1" customWidth="1"/>
    <col min="8714" max="8714" width="15.28515625" style="1" customWidth="1"/>
    <col min="8715" max="8959" width="11.42578125" style="1"/>
    <col min="8960" max="8960" width="54.85546875" style="1" customWidth="1"/>
    <col min="8961" max="8961" width="15.140625" style="1" customWidth="1"/>
    <col min="8962" max="8962" width="39" style="1" customWidth="1"/>
    <col min="8963" max="8963" width="14.85546875" style="1" customWidth="1"/>
    <col min="8964" max="8964" width="12.42578125" style="1" customWidth="1"/>
    <col min="8965" max="8965" width="13.85546875" style="1" customWidth="1"/>
    <col min="8966" max="8966" width="14.28515625" style="1" customWidth="1"/>
    <col min="8967" max="8967" width="17.28515625" style="1" bestFit="1" customWidth="1"/>
    <col min="8968" max="8968" width="17.28515625" style="1" customWidth="1"/>
    <col min="8969" max="8969" width="14.42578125" style="1" customWidth="1"/>
    <col min="8970" max="8970" width="15.28515625" style="1" customWidth="1"/>
    <col min="8971" max="9215" width="11.42578125" style="1"/>
    <col min="9216" max="9216" width="54.85546875" style="1" customWidth="1"/>
    <col min="9217" max="9217" width="15.140625" style="1" customWidth="1"/>
    <col min="9218" max="9218" width="39" style="1" customWidth="1"/>
    <col min="9219" max="9219" width="14.85546875" style="1" customWidth="1"/>
    <col min="9220" max="9220" width="12.42578125" style="1" customWidth="1"/>
    <col min="9221" max="9221" width="13.85546875" style="1" customWidth="1"/>
    <col min="9222" max="9222" width="14.28515625" style="1" customWidth="1"/>
    <col min="9223" max="9223" width="17.28515625" style="1" bestFit="1" customWidth="1"/>
    <col min="9224" max="9224" width="17.28515625" style="1" customWidth="1"/>
    <col min="9225" max="9225" width="14.42578125" style="1" customWidth="1"/>
    <col min="9226" max="9226" width="15.28515625" style="1" customWidth="1"/>
    <col min="9227" max="9471" width="11.42578125" style="1"/>
    <col min="9472" max="9472" width="54.85546875" style="1" customWidth="1"/>
    <col min="9473" max="9473" width="15.140625" style="1" customWidth="1"/>
    <col min="9474" max="9474" width="39" style="1" customWidth="1"/>
    <col min="9475" max="9475" width="14.85546875" style="1" customWidth="1"/>
    <col min="9476" max="9476" width="12.42578125" style="1" customWidth="1"/>
    <col min="9477" max="9477" width="13.85546875" style="1" customWidth="1"/>
    <col min="9478" max="9478" width="14.28515625" style="1" customWidth="1"/>
    <col min="9479" max="9479" width="17.28515625" style="1" bestFit="1" customWidth="1"/>
    <col min="9480" max="9480" width="17.28515625" style="1" customWidth="1"/>
    <col min="9481" max="9481" width="14.42578125" style="1" customWidth="1"/>
    <col min="9482" max="9482" width="15.28515625" style="1" customWidth="1"/>
    <col min="9483" max="9727" width="11.42578125" style="1"/>
    <col min="9728" max="9728" width="54.85546875" style="1" customWidth="1"/>
    <col min="9729" max="9729" width="15.140625" style="1" customWidth="1"/>
    <col min="9730" max="9730" width="39" style="1" customWidth="1"/>
    <col min="9731" max="9731" width="14.85546875" style="1" customWidth="1"/>
    <col min="9732" max="9732" width="12.42578125" style="1" customWidth="1"/>
    <col min="9733" max="9733" width="13.85546875" style="1" customWidth="1"/>
    <col min="9734" max="9734" width="14.28515625" style="1" customWidth="1"/>
    <col min="9735" max="9735" width="17.28515625" style="1" bestFit="1" customWidth="1"/>
    <col min="9736" max="9736" width="17.28515625" style="1" customWidth="1"/>
    <col min="9737" max="9737" width="14.42578125" style="1" customWidth="1"/>
    <col min="9738" max="9738" width="15.28515625" style="1" customWidth="1"/>
    <col min="9739" max="9983" width="11.42578125" style="1"/>
    <col min="9984" max="9984" width="54.85546875" style="1" customWidth="1"/>
    <col min="9985" max="9985" width="15.140625" style="1" customWidth="1"/>
    <col min="9986" max="9986" width="39" style="1" customWidth="1"/>
    <col min="9987" max="9987" width="14.85546875" style="1" customWidth="1"/>
    <col min="9988" max="9988" width="12.42578125" style="1" customWidth="1"/>
    <col min="9989" max="9989" width="13.85546875" style="1" customWidth="1"/>
    <col min="9990" max="9990" width="14.28515625" style="1" customWidth="1"/>
    <col min="9991" max="9991" width="17.28515625" style="1" bestFit="1" customWidth="1"/>
    <col min="9992" max="9992" width="17.28515625" style="1" customWidth="1"/>
    <col min="9993" max="9993" width="14.42578125" style="1" customWidth="1"/>
    <col min="9994" max="9994" width="15.28515625" style="1" customWidth="1"/>
    <col min="9995" max="10239" width="11.42578125" style="1"/>
    <col min="10240" max="10240" width="54.85546875" style="1" customWidth="1"/>
    <col min="10241" max="10241" width="15.140625" style="1" customWidth="1"/>
    <col min="10242" max="10242" width="39" style="1" customWidth="1"/>
    <col min="10243" max="10243" width="14.85546875" style="1" customWidth="1"/>
    <col min="10244" max="10244" width="12.42578125" style="1" customWidth="1"/>
    <col min="10245" max="10245" width="13.85546875" style="1" customWidth="1"/>
    <col min="10246" max="10246" width="14.28515625" style="1" customWidth="1"/>
    <col min="10247" max="10247" width="17.28515625" style="1" bestFit="1" customWidth="1"/>
    <col min="10248" max="10248" width="17.28515625" style="1" customWidth="1"/>
    <col min="10249" max="10249" width="14.42578125" style="1" customWidth="1"/>
    <col min="10250" max="10250" width="15.28515625" style="1" customWidth="1"/>
    <col min="10251" max="10495" width="11.42578125" style="1"/>
    <col min="10496" max="10496" width="54.85546875" style="1" customWidth="1"/>
    <col min="10497" max="10497" width="15.140625" style="1" customWidth="1"/>
    <col min="10498" max="10498" width="39" style="1" customWidth="1"/>
    <col min="10499" max="10499" width="14.85546875" style="1" customWidth="1"/>
    <col min="10500" max="10500" width="12.42578125" style="1" customWidth="1"/>
    <col min="10501" max="10501" width="13.85546875" style="1" customWidth="1"/>
    <col min="10502" max="10502" width="14.28515625" style="1" customWidth="1"/>
    <col min="10503" max="10503" width="17.28515625" style="1" bestFit="1" customWidth="1"/>
    <col min="10504" max="10504" width="17.28515625" style="1" customWidth="1"/>
    <col min="10505" max="10505" width="14.42578125" style="1" customWidth="1"/>
    <col min="10506" max="10506" width="15.28515625" style="1" customWidth="1"/>
    <col min="10507" max="10751" width="11.42578125" style="1"/>
    <col min="10752" max="10752" width="54.85546875" style="1" customWidth="1"/>
    <col min="10753" max="10753" width="15.140625" style="1" customWidth="1"/>
    <col min="10754" max="10754" width="39" style="1" customWidth="1"/>
    <col min="10755" max="10755" width="14.85546875" style="1" customWidth="1"/>
    <col min="10756" max="10756" width="12.42578125" style="1" customWidth="1"/>
    <col min="10757" max="10757" width="13.85546875" style="1" customWidth="1"/>
    <col min="10758" max="10758" width="14.28515625" style="1" customWidth="1"/>
    <col min="10759" max="10759" width="17.28515625" style="1" bestFit="1" customWidth="1"/>
    <col min="10760" max="10760" width="17.28515625" style="1" customWidth="1"/>
    <col min="10761" max="10761" width="14.42578125" style="1" customWidth="1"/>
    <col min="10762" max="10762" width="15.28515625" style="1" customWidth="1"/>
    <col min="10763" max="11007" width="11.42578125" style="1"/>
    <col min="11008" max="11008" width="54.85546875" style="1" customWidth="1"/>
    <col min="11009" max="11009" width="15.140625" style="1" customWidth="1"/>
    <col min="11010" max="11010" width="39" style="1" customWidth="1"/>
    <col min="11011" max="11011" width="14.85546875" style="1" customWidth="1"/>
    <col min="11012" max="11012" width="12.42578125" style="1" customWidth="1"/>
    <col min="11013" max="11013" width="13.85546875" style="1" customWidth="1"/>
    <col min="11014" max="11014" width="14.28515625" style="1" customWidth="1"/>
    <col min="11015" max="11015" width="17.28515625" style="1" bestFit="1" customWidth="1"/>
    <col min="11016" max="11016" width="17.28515625" style="1" customWidth="1"/>
    <col min="11017" max="11017" width="14.42578125" style="1" customWidth="1"/>
    <col min="11018" max="11018" width="15.28515625" style="1" customWidth="1"/>
    <col min="11019" max="11263" width="11.42578125" style="1"/>
    <col min="11264" max="11264" width="54.85546875" style="1" customWidth="1"/>
    <col min="11265" max="11265" width="15.140625" style="1" customWidth="1"/>
    <col min="11266" max="11266" width="39" style="1" customWidth="1"/>
    <col min="11267" max="11267" width="14.85546875" style="1" customWidth="1"/>
    <col min="11268" max="11268" width="12.42578125" style="1" customWidth="1"/>
    <col min="11269" max="11269" width="13.85546875" style="1" customWidth="1"/>
    <col min="11270" max="11270" width="14.28515625" style="1" customWidth="1"/>
    <col min="11271" max="11271" width="17.28515625" style="1" bestFit="1" customWidth="1"/>
    <col min="11272" max="11272" width="17.28515625" style="1" customWidth="1"/>
    <col min="11273" max="11273" width="14.42578125" style="1" customWidth="1"/>
    <col min="11274" max="11274" width="15.28515625" style="1" customWidth="1"/>
    <col min="11275" max="11519" width="11.42578125" style="1"/>
    <col min="11520" max="11520" width="54.85546875" style="1" customWidth="1"/>
    <col min="11521" max="11521" width="15.140625" style="1" customWidth="1"/>
    <col min="11522" max="11522" width="39" style="1" customWidth="1"/>
    <col min="11523" max="11523" width="14.85546875" style="1" customWidth="1"/>
    <col min="11524" max="11524" width="12.42578125" style="1" customWidth="1"/>
    <col min="11525" max="11525" width="13.85546875" style="1" customWidth="1"/>
    <col min="11526" max="11526" width="14.28515625" style="1" customWidth="1"/>
    <col min="11527" max="11527" width="17.28515625" style="1" bestFit="1" customWidth="1"/>
    <col min="11528" max="11528" width="17.28515625" style="1" customWidth="1"/>
    <col min="11529" max="11529" width="14.42578125" style="1" customWidth="1"/>
    <col min="11530" max="11530" width="15.28515625" style="1" customWidth="1"/>
    <col min="11531" max="11775" width="11.42578125" style="1"/>
    <col min="11776" max="11776" width="54.85546875" style="1" customWidth="1"/>
    <col min="11777" max="11777" width="15.140625" style="1" customWidth="1"/>
    <col min="11778" max="11778" width="39" style="1" customWidth="1"/>
    <col min="11779" max="11779" width="14.85546875" style="1" customWidth="1"/>
    <col min="11780" max="11780" width="12.42578125" style="1" customWidth="1"/>
    <col min="11781" max="11781" width="13.85546875" style="1" customWidth="1"/>
    <col min="11782" max="11782" width="14.28515625" style="1" customWidth="1"/>
    <col min="11783" max="11783" width="17.28515625" style="1" bestFit="1" customWidth="1"/>
    <col min="11784" max="11784" width="17.28515625" style="1" customWidth="1"/>
    <col min="11785" max="11785" width="14.42578125" style="1" customWidth="1"/>
    <col min="11786" max="11786" width="15.28515625" style="1" customWidth="1"/>
    <col min="11787" max="12031" width="11.42578125" style="1"/>
    <col min="12032" max="12032" width="54.85546875" style="1" customWidth="1"/>
    <col min="12033" max="12033" width="15.140625" style="1" customWidth="1"/>
    <col min="12034" max="12034" width="39" style="1" customWidth="1"/>
    <col min="12035" max="12035" width="14.85546875" style="1" customWidth="1"/>
    <col min="12036" max="12036" width="12.42578125" style="1" customWidth="1"/>
    <col min="12037" max="12037" width="13.85546875" style="1" customWidth="1"/>
    <col min="12038" max="12038" width="14.28515625" style="1" customWidth="1"/>
    <col min="12039" max="12039" width="17.28515625" style="1" bestFit="1" customWidth="1"/>
    <col min="12040" max="12040" width="17.28515625" style="1" customWidth="1"/>
    <col min="12041" max="12041" width="14.42578125" style="1" customWidth="1"/>
    <col min="12042" max="12042" width="15.28515625" style="1" customWidth="1"/>
    <col min="12043" max="12287" width="11.42578125" style="1"/>
    <col min="12288" max="12288" width="54.85546875" style="1" customWidth="1"/>
    <col min="12289" max="12289" width="15.140625" style="1" customWidth="1"/>
    <col min="12290" max="12290" width="39" style="1" customWidth="1"/>
    <col min="12291" max="12291" width="14.85546875" style="1" customWidth="1"/>
    <col min="12292" max="12292" width="12.42578125" style="1" customWidth="1"/>
    <col min="12293" max="12293" width="13.85546875" style="1" customWidth="1"/>
    <col min="12294" max="12294" width="14.28515625" style="1" customWidth="1"/>
    <col min="12295" max="12295" width="17.28515625" style="1" bestFit="1" customWidth="1"/>
    <col min="12296" max="12296" width="17.28515625" style="1" customWidth="1"/>
    <col min="12297" max="12297" width="14.42578125" style="1" customWidth="1"/>
    <col min="12298" max="12298" width="15.28515625" style="1" customWidth="1"/>
    <col min="12299" max="12543" width="11.42578125" style="1"/>
    <col min="12544" max="12544" width="54.85546875" style="1" customWidth="1"/>
    <col min="12545" max="12545" width="15.140625" style="1" customWidth="1"/>
    <col min="12546" max="12546" width="39" style="1" customWidth="1"/>
    <col min="12547" max="12547" width="14.85546875" style="1" customWidth="1"/>
    <col min="12548" max="12548" width="12.42578125" style="1" customWidth="1"/>
    <col min="12549" max="12549" width="13.85546875" style="1" customWidth="1"/>
    <col min="12550" max="12550" width="14.28515625" style="1" customWidth="1"/>
    <col min="12551" max="12551" width="17.28515625" style="1" bestFit="1" customWidth="1"/>
    <col min="12552" max="12552" width="17.28515625" style="1" customWidth="1"/>
    <col min="12553" max="12553" width="14.42578125" style="1" customWidth="1"/>
    <col min="12554" max="12554" width="15.28515625" style="1" customWidth="1"/>
    <col min="12555" max="12799" width="11.42578125" style="1"/>
    <col min="12800" max="12800" width="54.85546875" style="1" customWidth="1"/>
    <col min="12801" max="12801" width="15.140625" style="1" customWidth="1"/>
    <col min="12802" max="12802" width="39" style="1" customWidth="1"/>
    <col min="12803" max="12803" width="14.85546875" style="1" customWidth="1"/>
    <col min="12804" max="12804" width="12.42578125" style="1" customWidth="1"/>
    <col min="12805" max="12805" width="13.85546875" style="1" customWidth="1"/>
    <col min="12806" max="12806" width="14.28515625" style="1" customWidth="1"/>
    <col min="12807" max="12807" width="17.28515625" style="1" bestFit="1" customWidth="1"/>
    <col min="12808" max="12808" width="17.28515625" style="1" customWidth="1"/>
    <col min="12809" max="12809" width="14.42578125" style="1" customWidth="1"/>
    <col min="12810" max="12810" width="15.28515625" style="1" customWidth="1"/>
    <col min="12811" max="13055" width="11.42578125" style="1"/>
    <col min="13056" max="13056" width="54.85546875" style="1" customWidth="1"/>
    <col min="13057" max="13057" width="15.140625" style="1" customWidth="1"/>
    <col min="13058" max="13058" width="39" style="1" customWidth="1"/>
    <col min="13059" max="13059" width="14.85546875" style="1" customWidth="1"/>
    <col min="13060" max="13060" width="12.42578125" style="1" customWidth="1"/>
    <col min="13061" max="13061" width="13.85546875" style="1" customWidth="1"/>
    <col min="13062" max="13062" width="14.28515625" style="1" customWidth="1"/>
    <col min="13063" max="13063" width="17.28515625" style="1" bestFit="1" customWidth="1"/>
    <col min="13064" max="13064" width="17.28515625" style="1" customWidth="1"/>
    <col min="13065" max="13065" width="14.42578125" style="1" customWidth="1"/>
    <col min="13066" max="13066" width="15.28515625" style="1" customWidth="1"/>
    <col min="13067" max="13311" width="11.42578125" style="1"/>
    <col min="13312" max="13312" width="54.85546875" style="1" customWidth="1"/>
    <col min="13313" max="13313" width="15.140625" style="1" customWidth="1"/>
    <col min="13314" max="13314" width="39" style="1" customWidth="1"/>
    <col min="13315" max="13315" width="14.85546875" style="1" customWidth="1"/>
    <col min="13316" max="13316" width="12.42578125" style="1" customWidth="1"/>
    <col min="13317" max="13317" width="13.85546875" style="1" customWidth="1"/>
    <col min="13318" max="13318" width="14.28515625" style="1" customWidth="1"/>
    <col min="13319" max="13319" width="17.28515625" style="1" bestFit="1" customWidth="1"/>
    <col min="13320" max="13320" width="17.28515625" style="1" customWidth="1"/>
    <col min="13321" max="13321" width="14.42578125" style="1" customWidth="1"/>
    <col min="13322" max="13322" width="15.28515625" style="1" customWidth="1"/>
    <col min="13323" max="13567" width="11.42578125" style="1"/>
    <col min="13568" max="13568" width="54.85546875" style="1" customWidth="1"/>
    <col min="13569" max="13569" width="15.140625" style="1" customWidth="1"/>
    <col min="13570" max="13570" width="39" style="1" customWidth="1"/>
    <col min="13571" max="13571" width="14.85546875" style="1" customWidth="1"/>
    <col min="13572" max="13572" width="12.42578125" style="1" customWidth="1"/>
    <col min="13573" max="13573" width="13.85546875" style="1" customWidth="1"/>
    <col min="13574" max="13574" width="14.28515625" style="1" customWidth="1"/>
    <col min="13575" max="13575" width="17.28515625" style="1" bestFit="1" customWidth="1"/>
    <col min="13576" max="13576" width="17.28515625" style="1" customWidth="1"/>
    <col min="13577" max="13577" width="14.42578125" style="1" customWidth="1"/>
    <col min="13578" max="13578" width="15.28515625" style="1" customWidth="1"/>
    <col min="13579" max="13823" width="11.42578125" style="1"/>
    <col min="13824" max="13824" width="54.85546875" style="1" customWidth="1"/>
    <col min="13825" max="13825" width="15.140625" style="1" customWidth="1"/>
    <col min="13826" max="13826" width="39" style="1" customWidth="1"/>
    <col min="13827" max="13827" width="14.85546875" style="1" customWidth="1"/>
    <col min="13828" max="13828" width="12.42578125" style="1" customWidth="1"/>
    <col min="13829" max="13829" width="13.85546875" style="1" customWidth="1"/>
    <col min="13830" max="13830" width="14.28515625" style="1" customWidth="1"/>
    <col min="13831" max="13831" width="17.28515625" style="1" bestFit="1" customWidth="1"/>
    <col min="13832" max="13832" width="17.28515625" style="1" customWidth="1"/>
    <col min="13833" max="13833" width="14.42578125" style="1" customWidth="1"/>
    <col min="13834" max="13834" width="15.28515625" style="1" customWidth="1"/>
    <col min="13835" max="14079" width="11.42578125" style="1"/>
    <col min="14080" max="14080" width="54.85546875" style="1" customWidth="1"/>
    <col min="14081" max="14081" width="15.140625" style="1" customWidth="1"/>
    <col min="14082" max="14082" width="39" style="1" customWidth="1"/>
    <col min="14083" max="14083" width="14.85546875" style="1" customWidth="1"/>
    <col min="14084" max="14084" width="12.42578125" style="1" customWidth="1"/>
    <col min="14085" max="14085" width="13.85546875" style="1" customWidth="1"/>
    <col min="14086" max="14086" width="14.28515625" style="1" customWidth="1"/>
    <col min="14087" max="14087" width="17.28515625" style="1" bestFit="1" customWidth="1"/>
    <col min="14088" max="14088" width="17.28515625" style="1" customWidth="1"/>
    <col min="14089" max="14089" width="14.42578125" style="1" customWidth="1"/>
    <col min="14090" max="14090" width="15.28515625" style="1" customWidth="1"/>
    <col min="14091" max="14335" width="11.42578125" style="1"/>
    <col min="14336" max="14336" width="54.85546875" style="1" customWidth="1"/>
    <col min="14337" max="14337" width="15.140625" style="1" customWidth="1"/>
    <col min="14338" max="14338" width="39" style="1" customWidth="1"/>
    <col min="14339" max="14339" width="14.85546875" style="1" customWidth="1"/>
    <col min="14340" max="14340" width="12.42578125" style="1" customWidth="1"/>
    <col min="14341" max="14341" width="13.85546875" style="1" customWidth="1"/>
    <col min="14342" max="14342" width="14.28515625" style="1" customWidth="1"/>
    <col min="14343" max="14343" width="17.28515625" style="1" bestFit="1" customWidth="1"/>
    <col min="14344" max="14344" width="17.28515625" style="1" customWidth="1"/>
    <col min="14345" max="14345" width="14.42578125" style="1" customWidth="1"/>
    <col min="14346" max="14346" width="15.28515625" style="1" customWidth="1"/>
    <col min="14347" max="14591" width="11.42578125" style="1"/>
    <col min="14592" max="14592" width="54.85546875" style="1" customWidth="1"/>
    <col min="14593" max="14593" width="15.140625" style="1" customWidth="1"/>
    <col min="14594" max="14594" width="39" style="1" customWidth="1"/>
    <col min="14595" max="14595" width="14.85546875" style="1" customWidth="1"/>
    <col min="14596" max="14596" width="12.42578125" style="1" customWidth="1"/>
    <col min="14597" max="14597" width="13.85546875" style="1" customWidth="1"/>
    <col min="14598" max="14598" width="14.28515625" style="1" customWidth="1"/>
    <col min="14599" max="14599" width="17.28515625" style="1" bestFit="1" customWidth="1"/>
    <col min="14600" max="14600" width="17.28515625" style="1" customWidth="1"/>
    <col min="14601" max="14601" width="14.42578125" style="1" customWidth="1"/>
    <col min="14602" max="14602" width="15.28515625" style="1" customWidth="1"/>
    <col min="14603" max="14847" width="11.42578125" style="1"/>
    <col min="14848" max="14848" width="54.85546875" style="1" customWidth="1"/>
    <col min="14849" max="14849" width="15.140625" style="1" customWidth="1"/>
    <col min="14850" max="14850" width="39" style="1" customWidth="1"/>
    <col min="14851" max="14851" width="14.85546875" style="1" customWidth="1"/>
    <col min="14852" max="14852" width="12.42578125" style="1" customWidth="1"/>
    <col min="14853" max="14853" width="13.85546875" style="1" customWidth="1"/>
    <col min="14854" max="14854" width="14.28515625" style="1" customWidth="1"/>
    <col min="14855" max="14855" width="17.28515625" style="1" bestFit="1" customWidth="1"/>
    <col min="14856" max="14856" width="17.28515625" style="1" customWidth="1"/>
    <col min="14857" max="14857" width="14.42578125" style="1" customWidth="1"/>
    <col min="14858" max="14858" width="15.28515625" style="1" customWidth="1"/>
    <col min="14859" max="15103" width="11.42578125" style="1"/>
    <col min="15104" max="15104" width="54.85546875" style="1" customWidth="1"/>
    <col min="15105" max="15105" width="15.140625" style="1" customWidth="1"/>
    <col min="15106" max="15106" width="39" style="1" customWidth="1"/>
    <col min="15107" max="15107" width="14.85546875" style="1" customWidth="1"/>
    <col min="15108" max="15108" width="12.42578125" style="1" customWidth="1"/>
    <col min="15109" max="15109" width="13.85546875" style="1" customWidth="1"/>
    <col min="15110" max="15110" width="14.28515625" style="1" customWidth="1"/>
    <col min="15111" max="15111" width="17.28515625" style="1" bestFit="1" customWidth="1"/>
    <col min="15112" max="15112" width="17.28515625" style="1" customWidth="1"/>
    <col min="15113" max="15113" width="14.42578125" style="1" customWidth="1"/>
    <col min="15114" max="15114" width="15.28515625" style="1" customWidth="1"/>
    <col min="15115" max="15359" width="11.42578125" style="1"/>
    <col min="15360" max="15360" width="54.85546875" style="1" customWidth="1"/>
    <col min="15361" max="15361" width="15.140625" style="1" customWidth="1"/>
    <col min="15362" max="15362" width="39" style="1" customWidth="1"/>
    <col min="15363" max="15363" width="14.85546875" style="1" customWidth="1"/>
    <col min="15364" max="15364" width="12.42578125" style="1" customWidth="1"/>
    <col min="15365" max="15365" width="13.85546875" style="1" customWidth="1"/>
    <col min="15366" max="15366" width="14.28515625" style="1" customWidth="1"/>
    <col min="15367" max="15367" width="17.28515625" style="1" bestFit="1" customWidth="1"/>
    <col min="15368" max="15368" width="17.28515625" style="1" customWidth="1"/>
    <col min="15369" max="15369" width="14.42578125" style="1" customWidth="1"/>
    <col min="15370" max="15370" width="15.28515625" style="1" customWidth="1"/>
    <col min="15371" max="15615" width="11.42578125" style="1"/>
    <col min="15616" max="15616" width="54.85546875" style="1" customWidth="1"/>
    <col min="15617" max="15617" width="15.140625" style="1" customWidth="1"/>
    <col min="15618" max="15618" width="39" style="1" customWidth="1"/>
    <col min="15619" max="15619" width="14.85546875" style="1" customWidth="1"/>
    <col min="15620" max="15620" width="12.42578125" style="1" customWidth="1"/>
    <col min="15621" max="15621" width="13.85546875" style="1" customWidth="1"/>
    <col min="15622" max="15622" width="14.28515625" style="1" customWidth="1"/>
    <col min="15623" max="15623" width="17.28515625" style="1" bestFit="1" customWidth="1"/>
    <col min="15624" max="15624" width="17.28515625" style="1" customWidth="1"/>
    <col min="15625" max="15625" width="14.42578125" style="1" customWidth="1"/>
    <col min="15626" max="15626" width="15.28515625" style="1" customWidth="1"/>
    <col min="15627" max="15871" width="11.42578125" style="1"/>
    <col min="15872" max="15872" width="54.85546875" style="1" customWidth="1"/>
    <col min="15873" max="15873" width="15.140625" style="1" customWidth="1"/>
    <col min="15874" max="15874" width="39" style="1" customWidth="1"/>
    <col min="15875" max="15875" width="14.85546875" style="1" customWidth="1"/>
    <col min="15876" max="15876" width="12.42578125" style="1" customWidth="1"/>
    <col min="15877" max="15877" width="13.85546875" style="1" customWidth="1"/>
    <col min="15878" max="15878" width="14.28515625" style="1" customWidth="1"/>
    <col min="15879" max="15879" width="17.28515625" style="1" bestFit="1" customWidth="1"/>
    <col min="15880" max="15880" width="17.28515625" style="1" customWidth="1"/>
    <col min="15881" max="15881" width="14.42578125" style="1" customWidth="1"/>
    <col min="15882" max="15882" width="15.28515625" style="1" customWidth="1"/>
    <col min="15883" max="16127" width="11.42578125" style="1"/>
    <col min="16128" max="16128" width="54.85546875" style="1" customWidth="1"/>
    <col min="16129" max="16129" width="15.140625" style="1" customWidth="1"/>
    <col min="16130" max="16130" width="39" style="1" customWidth="1"/>
    <col min="16131" max="16131" width="14.85546875" style="1" customWidth="1"/>
    <col min="16132" max="16132" width="12.42578125" style="1" customWidth="1"/>
    <col min="16133" max="16133" width="13.85546875" style="1" customWidth="1"/>
    <col min="16134" max="16134" width="14.28515625" style="1" customWidth="1"/>
    <col min="16135" max="16135" width="17.28515625" style="1" bestFit="1" customWidth="1"/>
    <col min="16136" max="16136" width="17.28515625" style="1" customWidth="1"/>
    <col min="16137" max="16137" width="14.42578125" style="1" customWidth="1"/>
    <col min="16138" max="16138" width="15.28515625" style="1" customWidth="1"/>
    <col min="16139" max="16384" width="11.42578125" style="1"/>
  </cols>
  <sheetData>
    <row r="1" spans="1:27" x14ac:dyDescent="0.25">
      <c r="K1" s="209" t="s">
        <v>456</v>
      </c>
      <c r="L1" s="196">
        <v>341</v>
      </c>
      <c r="O1" s="2"/>
    </row>
    <row r="2" spans="1:27" x14ac:dyDescent="0.25">
      <c r="K2" s="1" t="s">
        <v>832</v>
      </c>
      <c r="L2" s="197">
        <v>7</v>
      </c>
      <c r="O2" s="2"/>
    </row>
    <row r="3" spans="1:27" x14ac:dyDescent="0.25">
      <c r="K3" s="1" t="s">
        <v>455</v>
      </c>
      <c r="L3" s="197">
        <v>8</v>
      </c>
      <c r="O3" s="2"/>
    </row>
    <row r="4" spans="1:27" ht="16.5" thickBot="1" x14ac:dyDescent="0.3">
      <c r="K4" s="195" t="s">
        <v>467</v>
      </c>
      <c r="L4" s="198">
        <f>L1+L2-L3</f>
        <v>340</v>
      </c>
      <c r="O4" s="2"/>
    </row>
    <row r="5" spans="1:27" ht="19.5" thickTop="1" x14ac:dyDescent="0.3">
      <c r="B5" s="274" t="s">
        <v>0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1:27" ht="20.25" x14ac:dyDescent="0.3">
      <c r="B6" s="275" t="s">
        <v>1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27" x14ac:dyDescent="0.25">
      <c r="B7" s="271" t="s">
        <v>454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</row>
    <row r="9" spans="1:27" s="103" customFormat="1" x14ac:dyDescent="0.25">
      <c r="A9" s="144"/>
      <c r="B9" s="145"/>
      <c r="C9" s="165"/>
      <c r="D9" s="145"/>
      <c r="E9" s="146"/>
      <c r="F9" s="147" t="s">
        <v>458</v>
      </c>
      <c r="G9" s="276" t="s">
        <v>2</v>
      </c>
      <c r="H9" s="276"/>
      <c r="I9" s="148" t="s">
        <v>458</v>
      </c>
      <c r="J9" s="146"/>
      <c r="K9" s="146"/>
      <c r="L9" s="204"/>
      <c r="M9" s="146"/>
      <c r="N9" s="147" t="s">
        <v>458</v>
      </c>
      <c r="O9" s="101"/>
      <c r="P9" s="102"/>
    </row>
    <row r="10" spans="1:27" s="103" customFormat="1" ht="24.75" customHeight="1" x14ac:dyDescent="0.25">
      <c r="A10" s="144"/>
      <c r="B10" s="145"/>
      <c r="C10" s="165"/>
      <c r="D10" s="145"/>
      <c r="E10" s="146"/>
      <c r="F10" s="147" t="s">
        <v>459</v>
      </c>
      <c r="G10" s="204" t="s">
        <v>3</v>
      </c>
      <c r="H10" s="204" t="s">
        <v>4</v>
      </c>
      <c r="I10" s="148" t="s">
        <v>461</v>
      </c>
      <c r="J10" s="146"/>
      <c r="K10" s="149" t="s">
        <v>463</v>
      </c>
      <c r="L10" s="147" t="s">
        <v>463</v>
      </c>
      <c r="M10" s="147" t="s">
        <v>467</v>
      </c>
      <c r="N10" s="147" t="s">
        <v>465</v>
      </c>
      <c r="O10" s="101"/>
      <c r="P10" s="102"/>
    </row>
    <row r="11" spans="1:27" s="103" customFormat="1" ht="14.25" customHeight="1" x14ac:dyDescent="0.25">
      <c r="A11" s="212" t="s">
        <v>453</v>
      </c>
      <c r="B11" s="151" t="s">
        <v>5</v>
      </c>
      <c r="C11" s="3" t="s">
        <v>6</v>
      </c>
      <c r="D11" s="151" t="s">
        <v>7</v>
      </c>
      <c r="E11" s="151" t="s">
        <v>468</v>
      </c>
      <c r="F11" s="148" t="s">
        <v>460</v>
      </c>
      <c r="G11" s="4">
        <v>3.04E-2</v>
      </c>
      <c r="H11" s="4">
        <v>2.87E-2</v>
      </c>
      <c r="I11" s="148" t="s">
        <v>462</v>
      </c>
      <c r="J11" s="3" t="s">
        <v>8</v>
      </c>
      <c r="K11" s="148" t="s">
        <v>464</v>
      </c>
      <c r="L11" s="148" t="s">
        <v>466</v>
      </c>
      <c r="M11" s="148" t="s">
        <v>463</v>
      </c>
      <c r="N11" s="148" t="s">
        <v>460</v>
      </c>
      <c r="O11" s="101"/>
      <c r="P11" s="102"/>
    </row>
    <row r="12" spans="1:27" s="265" customFormat="1" x14ac:dyDescent="0.25">
      <c r="A12" s="266" t="s">
        <v>9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</row>
    <row r="13" spans="1:27" s="104" customFormat="1" x14ac:dyDescent="0.25">
      <c r="A13" s="206">
        <v>1</v>
      </c>
      <c r="B13" s="36" t="s">
        <v>10</v>
      </c>
      <c r="C13" s="84" t="s">
        <v>11</v>
      </c>
      <c r="D13" s="37" t="s">
        <v>12</v>
      </c>
      <c r="E13" s="10"/>
      <c r="F13" s="38">
        <v>375000</v>
      </c>
      <c r="G13" s="11">
        <v>4742.3999999999996</v>
      </c>
      <c r="H13" s="11">
        <v>8954.4</v>
      </c>
      <c r="I13" s="11">
        <f t="shared" ref="I13" si="0">E13+F13-G13-H13-L13</f>
        <v>361303.19999999995</v>
      </c>
      <c r="J13" s="11">
        <v>78908.740000000005</v>
      </c>
      <c r="K13" s="11"/>
      <c r="L13" s="11"/>
      <c r="M13" s="11">
        <f t="shared" ref="M13:M14" si="1">SUM(G13+H13+J13+K13+L13)</f>
        <v>92605.540000000008</v>
      </c>
      <c r="N13" s="11">
        <f t="shared" ref="N13" si="2">SUM(E13+F13-M13)</f>
        <v>282394.45999999996</v>
      </c>
      <c r="O13" s="101"/>
      <c r="P13" s="102"/>
    </row>
    <row r="14" spans="1:27" s="104" customFormat="1" x14ac:dyDescent="0.25">
      <c r="A14" s="206">
        <v>5</v>
      </c>
      <c r="B14" s="36" t="s">
        <v>13</v>
      </c>
      <c r="C14" s="84" t="s">
        <v>14</v>
      </c>
      <c r="D14" s="37" t="s">
        <v>771</v>
      </c>
      <c r="E14" s="39"/>
      <c r="F14" s="11">
        <v>164048.29</v>
      </c>
      <c r="G14" s="11">
        <v>4742.3999999999996</v>
      </c>
      <c r="H14" s="11">
        <v>4708.185923</v>
      </c>
      <c r="I14" s="11">
        <f>F14-G14-H14-L14</f>
        <v>154597.704077</v>
      </c>
      <c r="J14" s="11">
        <v>27232.36</v>
      </c>
      <c r="K14" s="11"/>
      <c r="L14" s="11"/>
      <c r="M14" s="11">
        <f t="shared" si="1"/>
        <v>36682.945922999999</v>
      </c>
      <c r="N14" s="11">
        <f>SUM(E14+F14-M14)</f>
        <v>127365.34407700002</v>
      </c>
      <c r="O14" s="101"/>
      <c r="P14" s="102"/>
    </row>
    <row r="15" spans="1:27" s="104" customFormat="1" x14ac:dyDescent="0.25">
      <c r="A15" s="206">
        <v>7</v>
      </c>
      <c r="B15" s="36" t="s">
        <v>504</v>
      </c>
      <c r="C15" s="84" t="s">
        <v>15</v>
      </c>
      <c r="D15" s="37" t="s">
        <v>772</v>
      </c>
      <c r="E15" s="31"/>
      <c r="F15" s="11">
        <v>149614.68</v>
      </c>
      <c r="G15" s="11">
        <v>4548.2862719999994</v>
      </c>
      <c r="H15" s="11">
        <v>4293.9413159999995</v>
      </c>
      <c r="I15" s="11">
        <f>F15-G15-H15-L15</f>
        <v>140772.45241199998</v>
      </c>
      <c r="J15" s="11">
        <v>23776.05</v>
      </c>
      <c r="K15" s="11"/>
      <c r="L15" s="12"/>
      <c r="M15" s="11">
        <f>SUM(G15+H15+J15+K15+L15)</f>
        <v>32618.277587999997</v>
      </c>
      <c r="N15" s="11">
        <f t="shared" ref="N15" si="3">SUM(F15-M15)</f>
        <v>116996.402412</v>
      </c>
      <c r="O15" s="101"/>
      <c r="P15" s="102"/>
    </row>
    <row r="16" spans="1:27" s="106" customFormat="1" x14ac:dyDescent="0.25">
      <c r="A16" s="105">
        <v>2</v>
      </c>
      <c r="B16" s="88" t="s">
        <v>16</v>
      </c>
      <c r="C16" s="89" t="s">
        <v>17</v>
      </c>
      <c r="D16" s="90" t="s">
        <v>18</v>
      </c>
      <c r="E16" s="95"/>
      <c r="F16" s="65">
        <v>124676.7</v>
      </c>
      <c r="G16" s="65">
        <v>3790.1716799999999</v>
      </c>
      <c r="H16" s="65">
        <v>3578.22129</v>
      </c>
      <c r="I16" s="65">
        <f>E16+F16-G16-H16-L16</f>
        <v>116118.18703</v>
      </c>
      <c r="J16" s="65">
        <v>17612.48</v>
      </c>
      <c r="K16" s="65"/>
      <c r="L16" s="65">
        <v>1190.1199999999999</v>
      </c>
      <c r="M16" s="65">
        <f>SUM(G16+H16+J16+K16+L16)</f>
        <v>26170.992969999999</v>
      </c>
      <c r="N16" s="65">
        <f>SUM(E16+F16-M16)</f>
        <v>98505.70702999999</v>
      </c>
      <c r="O16" s="101"/>
      <c r="P16" s="102"/>
    </row>
    <row r="17" spans="1:16" s="104" customFormat="1" x14ac:dyDescent="0.25">
      <c r="A17" s="107">
        <v>8</v>
      </c>
      <c r="B17" s="78" t="s">
        <v>19</v>
      </c>
      <c r="C17" s="79" t="s">
        <v>20</v>
      </c>
      <c r="D17" s="80" t="s">
        <v>764</v>
      </c>
      <c r="E17" s="83"/>
      <c r="F17" s="65">
        <v>98428.97</v>
      </c>
      <c r="G17" s="74">
        <v>2992.24</v>
      </c>
      <c r="H17" s="74">
        <v>2824.91</v>
      </c>
      <c r="I17" s="74">
        <f t="shared" ref="I17" si="4">F17-G17-H17-L17</f>
        <v>92611.819999999992</v>
      </c>
      <c r="J17" s="74">
        <v>11735.89</v>
      </c>
      <c r="K17" s="74"/>
      <c r="L17" s="74"/>
      <c r="M17" s="74">
        <f t="shared" ref="M17:M23" si="5">SUM(G17+H17+J17+K17+L17)</f>
        <v>17553.04</v>
      </c>
      <c r="N17" s="74">
        <f t="shared" ref="N17" si="6">SUM(F17-M17)</f>
        <v>80875.929999999993</v>
      </c>
      <c r="O17" s="101"/>
      <c r="P17" s="102"/>
    </row>
    <row r="18" spans="1:16" s="104" customFormat="1" x14ac:dyDescent="0.25">
      <c r="A18" s="206">
        <v>10</v>
      </c>
      <c r="B18" s="49" t="s">
        <v>505</v>
      </c>
      <c r="C18" s="14" t="s">
        <v>21</v>
      </c>
      <c r="D18" s="60" t="s">
        <v>764</v>
      </c>
      <c r="E18" s="28"/>
      <c r="F18" s="11">
        <v>98428.97</v>
      </c>
      <c r="G18" s="11">
        <v>2992.24</v>
      </c>
      <c r="H18" s="11">
        <v>2824.91</v>
      </c>
      <c r="I18" s="11">
        <f>F18-G18-H18-L18</f>
        <v>92611.819999999992</v>
      </c>
      <c r="J18" s="11">
        <v>11735.89</v>
      </c>
      <c r="K18" s="11"/>
      <c r="L18" s="11"/>
      <c r="M18" s="11">
        <f t="shared" si="5"/>
        <v>17553.04</v>
      </c>
      <c r="N18" s="11">
        <f>SUM(F18-M18)</f>
        <v>80875.929999999993</v>
      </c>
      <c r="O18" s="101"/>
      <c r="P18" s="102"/>
    </row>
    <row r="19" spans="1:16" s="104" customFormat="1" x14ac:dyDescent="0.25">
      <c r="A19" s="206">
        <v>11</v>
      </c>
      <c r="B19" s="36" t="s">
        <v>22</v>
      </c>
      <c r="C19" s="37" t="s">
        <v>23</v>
      </c>
      <c r="D19" s="37" t="s">
        <v>764</v>
      </c>
      <c r="E19" s="28"/>
      <c r="F19" s="11">
        <v>98428.97</v>
      </c>
      <c r="G19" s="11">
        <v>2992.24</v>
      </c>
      <c r="H19" s="11">
        <v>2824.91</v>
      </c>
      <c r="I19" s="11">
        <f>F19-G19-H19-L19</f>
        <v>92611.819999999992</v>
      </c>
      <c r="J19" s="11">
        <v>11735.89</v>
      </c>
      <c r="K19" s="11"/>
      <c r="L19" s="11"/>
      <c r="M19" s="11">
        <f t="shared" si="5"/>
        <v>17553.04</v>
      </c>
      <c r="N19" s="11">
        <f>SUM(F19-M19)</f>
        <v>80875.929999999993</v>
      </c>
      <c r="O19" s="101"/>
      <c r="P19" s="102"/>
    </row>
    <row r="20" spans="1:16" s="104" customFormat="1" x14ac:dyDescent="0.25">
      <c r="A20" s="107">
        <v>3</v>
      </c>
      <c r="B20" s="78" t="s">
        <v>480</v>
      </c>
      <c r="C20" s="79" t="s">
        <v>24</v>
      </c>
      <c r="D20" s="80" t="s">
        <v>773</v>
      </c>
      <c r="E20" s="83"/>
      <c r="F20" s="65">
        <v>78743.179999999993</v>
      </c>
      <c r="G20" s="74">
        <v>2393.79</v>
      </c>
      <c r="H20" s="74">
        <v>2259.9299999999998</v>
      </c>
      <c r="I20" s="74">
        <f>F20-G20-H20-L20</f>
        <v>74089.460000000006</v>
      </c>
      <c r="J20" s="74">
        <v>7105.3</v>
      </c>
      <c r="K20" s="74"/>
      <c r="L20" s="74"/>
      <c r="M20" s="74">
        <f t="shared" si="5"/>
        <v>11759.02</v>
      </c>
      <c r="N20" s="74">
        <f>SUM(F20-M20)</f>
        <v>66984.159999999989</v>
      </c>
      <c r="O20" s="101"/>
      <c r="P20" s="102"/>
    </row>
    <row r="21" spans="1:16" s="104" customFormat="1" x14ac:dyDescent="0.25">
      <c r="A21" s="206">
        <v>4</v>
      </c>
      <c r="B21" s="36" t="s">
        <v>469</v>
      </c>
      <c r="C21" s="37" t="s">
        <v>25</v>
      </c>
      <c r="D21" s="37" t="s">
        <v>765</v>
      </c>
      <c r="E21" s="10"/>
      <c r="F21" s="11">
        <v>72181.25</v>
      </c>
      <c r="G21" s="11">
        <v>2194.31</v>
      </c>
      <c r="H21" s="11">
        <v>2071.6</v>
      </c>
      <c r="I21" s="11">
        <f t="shared" ref="I21:I23" si="7">F21-G21-H21-L21</f>
        <v>66725.22</v>
      </c>
      <c r="J21" s="11">
        <v>5540.89</v>
      </c>
      <c r="K21" s="11"/>
      <c r="L21" s="11">
        <v>1190.1199999999999</v>
      </c>
      <c r="M21" s="11">
        <f t="shared" si="5"/>
        <v>10996.919999999998</v>
      </c>
      <c r="N21" s="11">
        <f t="shared" ref="N21:N23" si="8">SUM(F21-M21)</f>
        <v>61184.33</v>
      </c>
      <c r="O21" s="101"/>
      <c r="P21" s="102"/>
    </row>
    <row r="22" spans="1:16" s="104" customFormat="1" x14ac:dyDescent="0.25">
      <c r="A22" s="206">
        <v>9</v>
      </c>
      <c r="B22" s="50" t="s">
        <v>481</v>
      </c>
      <c r="C22" s="14" t="s">
        <v>26</v>
      </c>
      <c r="D22" s="60" t="s">
        <v>27</v>
      </c>
      <c r="E22" s="34"/>
      <c r="F22" s="11">
        <v>65619.320000000007</v>
      </c>
      <c r="G22" s="11">
        <v>1994.83</v>
      </c>
      <c r="H22" s="11">
        <v>1883.27</v>
      </c>
      <c r="I22" s="11">
        <f t="shared" si="7"/>
        <v>61741.220000000008</v>
      </c>
      <c r="J22" s="11">
        <v>4544.09</v>
      </c>
      <c r="K22" s="29"/>
      <c r="L22" s="29"/>
      <c r="M22" s="11">
        <f t="shared" si="5"/>
        <v>8422.19</v>
      </c>
      <c r="N22" s="11">
        <f t="shared" si="8"/>
        <v>57197.130000000005</v>
      </c>
      <c r="O22" s="101"/>
      <c r="P22" s="102"/>
    </row>
    <row r="23" spans="1:16" s="104" customFormat="1" x14ac:dyDescent="0.25">
      <c r="A23" s="108">
        <v>12</v>
      </c>
      <c r="B23" s="51" t="s">
        <v>556</v>
      </c>
      <c r="C23" s="45" t="s">
        <v>28</v>
      </c>
      <c r="D23" s="61" t="s">
        <v>29</v>
      </c>
      <c r="E23" s="47"/>
      <c r="F23" s="46">
        <v>32809.660000000003</v>
      </c>
      <c r="G23" s="46">
        <v>997.41</v>
      </c>
      <c r="H23" s="46">
        <v>941.64</v>
      </c>
      <c r="I23" s="46">
        <f t="shared" si="7"/>
        <v>30870.610000000004</v>
      </c>
      <c r="J23" s="46">
        <v>0</v>
      </c>
      <c r="K23" s="46"/>
      <c r="L23" s="46"/>
      <c r="M23" s="46">
        <f t="shared" si="5"/>
        <v>1939.05</v>
      </c>
      <c r="N23" s="46">
        <f t="shared" si="8"/>
        <v>30870.610000000004</v>
      </c>
      <c r="O23" s="101"/>
      <c r="P23" s="102"/>
    </row>
    <row r="24" spans="1:16" s="34" customFormat="1" x14ac:dyDescent="0.25">
      <c r="B24" s="52" t="s">
        <v>30</v>
      </c>
      <c r="C24" s="7"/>
      <c r="D24" s="52"/>
      <c r="E24" s="13">
        <f t="shared" ref="E24:N24" si="9">SUM(E13:E23)</f>
        <v>0</v>
      </c>
      <c r="F24" s="13">
        <f t="shared" si="9"/>
        <v>1357979.9899999998</v>
      </c>
      <c r="G24" s="13">
        <f t="shared" si="9"/>
        <v>34380.317951999998</v>
      </c>
      <c r="H24" s="13">
        <f t="shared" si="9"/>
        <v>37165.918528999995</v>
      </c>
      <c r="I24" s="13">
        <f t="shared" si="9"/>
        <v>1284053.5135189998</v>
      </c>
      <c r="J24" s="13">
        <f t="shared" si="9"/>
        <v>199927.58000000005</v>
      </c>
      <c r="K24" s="13">
        <f t="shared" si="9"/>
        <v>0</v>
      </c>
      <c r="L24" s="13">
        <f t="shared" si="9"/>
        <v>2380.2399999999998</v>
      </c>
      <c r="M24" s="13">
        <f t="shared" si="9"/>
        <v>273854.05648099998</v>
      </c>
      <c r="N24" s="13">
        <f t="shared" si="9"/>
        <v>1084125.933519</v>
      </c>
      <c r="O24" s="109"/>
      <c r="P24" s="110"/>
    </row>
    <row r="25" spans="1:16" s="277" customFormat="1" x14ac:dyDescent="0.25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</row>
    <row r="26" spans="1:16" s="111" customFormat="1" x14ac:dyDescent="0.25">
      <c r="A26" s="206"/>
      <c r="B26" s="265" t="s">
        <v>31</v>
      </c>
      <c r="C26" s="265"/>
      <c r="D26" s="265"/>
      <c r="E26" s="5"/>
      <c r="F26" s="5"/>
      <c r="G26" s="6"/>
      <c r="H26" s="6"/>
      <c r="I26" s="7"/>
      <c r="J26" s="5"/>
      <c r="K26" s="5"/>
      <c r="L26" s="5"/>
      <c r="M26" s="5"/>
      <c r="N26" s="5"/>
      <c r="O26" s="101"/>
      <c r="P26" s="102"/>
    </row>
    <row r="27" spans="1:16" s="112" customFormat="1" x14ac:dyDescent="0.25">
      <c r="A27" s="206">
        <v>13</v>
      </c>
      <c r="B27" s="49" t="s">
        <v>32</v>
      </c>
      <c r="C27" s="14" t="s">
        <v>33</v>
      </c>
      <c r="D27" s="60" t="s">
        <v>34</v>
      </c>
      <c r="E27" s="10"/>
      <c r="F27" s="38">
        <v>360000</v>
      </c>
      <c r="G27" s="11">
        <v>4742.3999999999996</v>
      </c>
      <c r="H27" s="11">
        <v>8954.4</v>
      </c>
      <c r="I27" s="11">
        <f t="shared" ref="I27" si="10">E27+F27-G27-H27-L27</f>
        <v>346303.19999999995</v>
      </c>
      <c r="J27" s="11">
        <v>75158.740000000005</v>
      </c>
      <c r="K27" s="11">
        <v>44994.63</v>
      </c>
      <c r="L27" s="11"/>
      <c r="M27" s="11">
        <f>SUM(G27+H27+J27+K27+L27)</f>
        <v>133850.17000000001</v>
      </c>
      <c r="N27" s="11">
        <f t="shared" ref="N27" si="11">SUM(E27+F27-M27)</f>
        <v>226149.83</v>
      </c>
      <c r="O27" s="101"/>
      <c r="P27" s="102"/>
    </row>
    <row r="28" spans="1:16" s="112" customFormat="1" x14ac:dyDescent="0.25">
      <c r="A28" s="206">
        <v>14</v>
      </c>
      <c r="B28" s="49" t="s">
        <v>35</v>
      </c>
      <c r="C28" s="14" t="s">
        <v>36</v>
      </c>
      <c r="D28" s="60" t="s">
        <v>772</v>
      </c>
      <c r="E28" s="31"/>
      <c r="F28" s="11">
        <v>149614.68</v>
      </c>
      <c r="G28" s="11">
        <v>4548.2862719999994</v>
      </c>
      <c r="H28" s="11">
        <v>4293.9413159999995</v>
      </c>
      <c r="I28" s="11">
        <f>F28-G28-H28-L28</f>
        <v>140772.45241199998</v>
      </c>
      <c r="J28" s="11">
        <v>23776.05</v>
      </c>
      <c r="K28" s="11"/>
      <c r="L28" s="12"/>
      <c r="M28" s="11">
        <f>SUM(G28+H28+J28+K28+L28)</f>
        <v>32618.277587999997</v>
      </c>
      <c r="N28" s="11">
        <f t="shared" ref="N28" si="12">SUM(F28-M28)</f>
        <v>116996.402412</v>
      </c>
      <c r="O28" s="101"/>
      <c r="P28" s="102"/>
    </row>
    <row r="29" spans="1:16" s="112" customFormat="1" x14ac:dyDescent="0.25">
      <c r="A29" s="201">
        <v>350</v>
      </c>
      <c r="B29" s="202" t="s">
        <v>833</v>
      </c>
      <c r="C29" s="203" t="s">
        <v>834</v>
      </c>
      <c r="D29" s="203" t="s">
        <v>273</v>
      </c>
      <c r="E29" s="191"/>
      <c r="F29" s="199">
        <v>109315.05768343332</v>
      </c>
      <c r="G29" s="163">
        <v>3323.1777535763731</v>
      </c>
      <c r="H29" s="163">
        <v>3137.3421555145364</v>
      </c>
      <c r="I29" s="163">
        <f t="shared" ref="I29:I37" si="13">F29-G29-H29-L29</f>
        <v>102854.53777434242</v>
      </c>
      <c r="J29" s="163">
        <v>14296.57</v>
      </c>
      <c r="K29" s="163"/>
      <c r="L29" s="163"/>
      <c r="M29" s="163">
        <f>SUM(G29+H29+J29+K29+L29)</f>
        <v>20757.089909090908</v>
      </c>
      <c r="N29" s="163">
        <f>SUM(F29-M29)</f>
        <v>88557.967774342411</v>
      </c>
      <c r="O29" s="101"/>
      <c r="P29" s="102"/>
    </row>
    <row r="30" spans="1:16" s="112" customFormat="1" x14ac:dyDescent="0.25">
      <c r="A30" s="206">
        <v>15</v>
      </c>
      <c r="B30" s="49" t="s">
        <v>482</v>
      </c>
      <c r="C30" s="14" t="s">
        <v>37</v>
      </c>
      <c r="D30" s="60" t="s">
        <v>764</v>
      </c>
      <c r="E30" s="28"/>
      <c r="F30" s="11">
        <v>98428.97</v>
      </c>
      <c r="G30" s="11">
        <v>2992.24</v>
      </c>
      <c r="H30" s="11">
        <v>2824.91</v>
      </c>
      <c r="I30" s="11">
        <f t="shared" si="13"/>
        <v>92611.819999999992</v>
      </c>
      <c r="J30" s="11">
        <v>11735.89</v>
      </c>
      <c r="K30" s="11">
        <v>730.83000000000015</v>
      </c>
      <c r="L30" s="11"/>
      <c r="M30" s="11">
        <f>SUM(G30+H30+J30+K30+L30)</f>
        <v>18283.870000000003</v>
      </c>
      <c r="N30" s="11">
        <f>SUM(F30-M30)</f>
        <v>80145.100000000006</v>
      </c>
      <c r="O30" s="101"/>
      <c r="P30" s="102"/>
    </row>
    <row r="31" spans="1:16" s="112" customFormat="1" x14ac:dyDescent="0.25">
      <c r="A31" s="206">
        <v>16</v>
      </c>
      <c r="B31" s="49" t="s">
        <v>506</v>
      </c>
      <c r="C31" s="14" t="s">
        <v>38</v>
      </c>
      <c r="D31" s="60" t="s">
        <v>764</v>
      </c>
      <c r="E31" s="10"/>
      <c r="F31" s="11">
        <v>98428.97</v>
      </c>
      <c r="G31" s="11">
        <v>2992.24</v>
      </c>
      <c r="H31" s="11">
        <v>2824.91</v>
      </c>
      <c r="I31" s="11">
        <f t="shared" si="13"/>
        <v>92611.819999999992</v>
      </c>
      <c r="J31" s="11">
        <v>11735.89</v>
      </c>
      <c r="K31" s="11"/>
      <c r="L31" s="11"/>
      <c r="M31" s="11">
        <f t="shared" ref="M31:M32" si="14">SUM(G31+H31+J31+K31+L31)</f>
        <v>17553.04</v>
      </c>
      <c r="N31" s="11">
        <f t="shared" ref="N31:N32" si="15">SUM(F31-M31)</f>
        <v>80875.929999999993</v>
      </c>
      <c r="O31" s="101"/>
      <c r="P31" s="102"/>
    </row>
    <row r="32" spans="1:16" s="112" customFormat="1" x14ac:dyDescent="0.25">
      <c r="A32" s="206">
        <v>17</v>
      </c>
      <c r="B32" s="49" t="s">
        <v>507</v>
      </c>
      <c r="C32" s="14" t="s">
        <v>39</v>
      </c>
      <c r="D32" s="60" t="s">
        <v>764</v>
      </c>
      <c r="E32" s="28"/>
      <c r="F32" s="11">
        <v>98428.97</v>
      </c>
      <c r="G32" s="11">
        <v>2992.24</v>
      </c>
      <c r="H32" s="11">
        <v>2824.91</v>
      </c>
      <c r="I32" s="11">
        <f t="shared" si="13"/>
        <v>92611.819999999992</v>
      </c>
      <c r="J32" s="11">
        <v>11735.89</v>
      </c>
      <c r="K32" s="11"/>
      <c r="L32" s="11"/>
      <c r="M32" s="11">
        <f t="shared" si="14"/>
        <v>17553.04</v>
      </c>
      <c r="N32" s="11">
        <f t="shared" si="15"/>
        <v>80875.929999999993</v>
      </c>
      <c r="O32" s="101"/>
      <c r="P32" s="102"/>
    </row>
    <row r="33" spans="1:16" s="112" customFormat="1" x14ac:dyDescent="0.25">
      <c r="A33" s="206">
        <v>18</v>
      </c>
      <c r="B33" s="49" t="s">
        <v>534</v>
      </c>
      <c r="C33" s="14" t="s">
        <v>40</v>
      </c>
      <c r="D33" s="60" t="s">
        <v>764</v>
      </c>
      <c r="E33" s="28"/>
      <c r="F33" s="11">
        <v>98428.97</v>
      </c>
      <c r="G33" s="11">
        <v>2992.24</v>
      </c>
      <c r="H33" s="11">
        <v>2824.91</v>
      </c>
      <c r="I33" s="11">
        <f t="shared" si="13"/>
        <v>92611.819999999992</v>
      </c>
      <c r="J33" s="11">
        <v>11735.89</v>
      </c>
      <c r="K33" s="11">
        <v>730.83000000000015</v>
      </c>
      <c r="L33" s="11"/>
      <c r="M33" s="11">
        <f>SUM(G33+H33+J33+K33+L33)</f>
        <v>18283.870000000003</v>
      </c>
      <c r="N33" s="11">
        <f>SUM(F33-M33)</f>
        <v>80145.100000000006</v>
      </c>
      <c r="O33" s="101"/>
      <c r="P33" s="102"/>
    </row>
    <row r="34" spans="1:16" s="112" customFormat="1" x14ac:dyDescent="0.25">
      <c r="A34" s="206">
        <v>19</v>
      </c>
      <c r="B34" s="49" t="s">
        <v>508</v>
      </c>
      <c r="C34" s="14" t="s">
        <v>41</v>
      </c>
      <c r="D34" s="60" t="s">
        <v>773</v>
      </c>
      <c r="E34" s="10"/>
      <c r="F34" s="11">
        <v>78743.179999999993</v>
      </c>
      <c r="G34" s="11">
        <v>2393.79</v>
      </c>
      <c r="H34" s="11">
        <v>2259.9299999999998</v>
      </c>
      <c r="I34" s="11">
        <f t="shared" si="13"/>
        <v>74089.460000000006</v>
      </c>
      <c r="J34" s="11">
        <v>7105.3</v>
      </c>
      <c r="K34" s="11">
        <v>2936.5599999999995</v>
      </c>
      <c r="L34" s="12"/>
      <c r="M34" s="11">
        <f>SUM(G34+H34+J34+K34+L34)</f>
        <v>14695.58</v>
      </c>
      <c r="N34" s="11">
        <f t="shared" ref="N34:N37" si="16">SUM(F34-M34)</f>
        <v>64047.599999999991</v>
      </c>
      <c r="O34" s="101"/>
      <c r="P34" s="102"/>
    </row>
    <row r="35" spans="1:16" s="112" customFormat="1" x14ac:dyDescent="0.25">
      <c r="A35" s="206">
        <v>20</v>
      </c>
      <c r="B35" s="49" t="s">
        <v>42</v>
      </c>
      <c r="C35" s="14" t="s">
        <v>43</v>
      </c>
      <c r="D35" s="60" t="s">
        <v>774</v>
      </c>
      <c r="E35" s="10"/>
      <c r="F35" s="11">
        <v>59057.39</v>
      </c>
      <c r="G35" s="11">
        <v>1795.34</v>
      </c>
      <c r="H35" s="11">
        <v>1694.95</v>
      </c>
      <c r="I35" s="11">
        <f t="shared" si="13"/>
        <v>55567.100000000006</v>
      </c>
      <c r="J35" s="11">
        <v>3309.27</v>
      </c>
      <c r="K35" s="11"/>
      <c r="L35" s="11"/>
      <c r="M35" s="11">
        <f t="shared" ref="M35:M37" si="17">SUM(G35+H35+J35+K35+L35)</f>
        <v>6799.5599999999995</v>
      </c>
      <c r="N35" s="11">
        <f t="shared" si="16"/>
        <v>52257.83</v>
      </c>
      <c r="O35" s="101"/>
      <c r="P35" s="102"/>
    </row>
    <row r="36" spans="1:16" s="112" customFormat="1" x14ac:dyDescent="0.25">
      <c r="A36" s="206">
        <v>21</v>
      </c>
      <c r="B36" s="49" t="s">
        <v>44</v>
      </c>
      <c r="C36" s="14" t="s">
        <v>45</v>
      </c>
      <c r="D36" s="60" t="s">
        <v>46</v>
      </c>
      <c r="E36" s="10"/>
      <c r="F36" s="11">
        <v>48558.3</v>
      </c>
      <c r="G36" s="11">
        <v>1476.17</v>
      </c>
      <c r="H36" s="11">
        <v>1393.62</v>
      </c>
      <c r="I36" s="11">
        <f t="shared" si="13"/>
        <v>45688.51</v>
      </c>
      <c r="J36" s="11">
        <v>1650.53</v>
      </c>
      <c r="K36" s="11"/>
      <c r="L36" s="11"/>
      <c r="M36" s="11">
        <f t="shared" si="17"/>
        <v>4520.32</v>
      </c>
      <c r="N36" s="11">
        <f t="shared" si="16"/>
        <v>44037.98</v>
      </c>
      <c r="O36" s="101"/>
      <c r="P36" s="102"/>
    </row>
    <row r="37" spans="1:16" s="112" customFormat="1" x14ac:dyDescent="0.25">
      <c r="A37" s="206">
        <v>22</v>
      </c>
      <c r="B37" s="49" t="s">
        <v>509</v>
      </c>
      <c r="C37" s="14" t="s">
        <v>47</v>
      </c>
      <c r="D37" s="60" t="s">
        <v>46</v>
      </c>
      <c r="E37" s="10"/>
      <c r="F37" s="11">
        <v>48558.3</v>
      </c>
      <c r="G37" s="11">
        <v>1476.17</v>
      </c>
      <c r="H37" s="11">
        <v>1393.62</v>
      </c>
      <c r="I37" s="11">
        <f t="shared" si="13"/>
        <v>45688.51</v>
      </c>
      <c r="J37" s="11">
        <v>1650.53</v>
      </c>
      <c r="K37" s="11"/>
      <c r="L37" s="11"/>
      <c r="M37" s="11">
        <f t="shared" si="17"/>
        <v>4520.32</v>
      </c>
      <c r="N37" s="11">
        <f t="shared" si="16"/>
        <v>44037.98</v>
      </c>
      <c r="O37" s="101"/>
      <c r="P37" s="102"/>
    </row>
    <row r="38" spans="1:16" s="113" customFormat="1" x14ac:dyDescent="0.25">
      <c r="A38" s="34"/>
      <c r="B38" s="52" t="s">
        <v>30</v>
      </c>
      <c r="C38" s="7"/>
      <c r="D38" s="52"/>
      <c r="E38" s="41">
        <f>SUM(E27:E37)</f>
        <v>0</v>
      </c>
      <c r="F38" s="41">
        <f t="shared" ref="F38:N38" si="18">SUM(F27:F37)</f>
        <v>1247562.7876834332</v>
      </c>
      <c r="G38" s="41">
        <f t="shared" si="18"/>
        <v>31724.294025576368</v>
      </c>
      <c r="H38" s="41">
        <f t="shared" si="18"/>
        <v>34427.44347151454</v>
      </c>
      <c r="I38" s="41">
        <f t="shared" si="18"/>
        <v>1181411.0501863421</v>
      </c>
      <c r="J38" s="41">
        <f t="shared" si="18"/>
        <v>173890.55000000002</v>
      </c>
      <c r="K38" s="41">
        <f t="shared" si="18"/>
        <v>49392.85</v>
      </c>
      <c r="L38" s="41">
        <f t="shared" si="18"/>
        <v>0</v>
      </c>
      <c r="M38" s="41">
        <f t="shared" si="18"/>
        <v>289435.13749709097</v>
      </c>
      <c r="N38" s="41">
        <f t="shared" si="18"/>
        <v>958127.65018634207</v>
      </c>
      <c r="O38" s="101"/>
      <c r="P38" s="102"/>
    </row>
    <row r="39" spans="1:16" s="270" customFormat="1" x14ac:dyDescent="0.25">
      <c r="A39" s="268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</row>
    <row r="40" spans="1:16" s="111" customFormat="1" x14ac:dyDescent="0.25">
      <c r="A40" s="206"/>
      <c r="B40" s="265" t="s">
        <v>510</v>
      </c>
      <c r="C40" s="265"/>
      <c r="D40" s="265"/>
      <c r="E40" s="5"/>
      <c r="F40" s="5"/>
      <c r="G40" s="6"/>
      <c r="H40" s="6"/>
      <c r="I40" s="7"/>
      <c r="J40" s="5"/>
      <c r="K40" s="5"/>
      <c r="L40" s="5"/>
      <c r="M40" s="5"/>
      <c r="N40" s="5"/>
      <c r="O40" s="101"/>
      <c r="P40" s="102"/>
    </row>
    <row r="41" spans="1:16" s="113" customFormat="1" x14ac:dyDescent="0.25">
      <c r="A41" s="206">
        <v>23</v>
      </c>
      <c r="B41" s="49" t="s">
        <v>557</v>
      </c>
      <c r="C41" s="14" t="s">
        <v>48</v>
      </c>
      <c r="D41" s="60" t="s">
        <v>49</v>
      </c>
      <c r="E41" s="10"/>
      <c r="F41" s="38">
        <v>360000</v>
      </c>
      <c r="G41" s="11">
        <v>4742.3999999999996</v>
      </c>
      <c r="H41" s="11">
        <v>8954.4</v>
      </c>
      <c r="I41" s="11">
        <f t="shared" ref="I41" si="19">E41+F41-G41-H41-L41</f>
        <v>346303.19999999995</v>
      </c>
      <c r="J41" s="11">
        <v>75158.740000000005</v>
      </c>
      <c r="K41" s="11"/>
      <c r="L41" s="11"/>
      <c r="M41" s="11">
        <f t="shared" ref="M41" si="20">SUM(G41+H41+J41+K41+L41)</f>
        <v>88855.540000000008</v>
      </c>
      <c r="N41" s="11">
        <f t="shared" ref="N41" si="21">SUM(E41+F41-M41)</f>
        <v>271144.45999999996</v>
      </c>
      <c r="O41" s="101"/>
      <c r="P41" s="102"/>
    </row>
    <row r="42" spans="1:16" s="114" customFormat="1" x14ac:dyDescent="0.25">
      <c r="A42" s="105">
        <v>24</v>
      </c>
      <c r="B42" s="88" t="s">
        <v>535</v>
      </c>
      <c r="C42" s="89" t="s">
        <v>50</v>
      </c>
      <c r="D42" s="90" t="s">
        <v>772</v>
      </c>
      <c r="E42" s="91"/>
      <c r="F42" s="65">
        <v>149614.68</v>
      </c>
      <c r="G42" s="65">
        <v>4548.2862719999994</v>
      </c>
      <c r="H42" s="65">
        <v>4293.9413159999995</v>
      </c>
      <c r="I42" s="65">
        <f>E42+F42-G42-H42-L42</f>
        <v>139582.33241199999</v>
      </c>
      <c r="J42" s="65">
        <v>23478.52</v>
      </c>
      <c r="K42" s="65"/>
      <c r="L42" s="65">
        <v>1190.1199999999999</v>
      </c>
      <c r="M42" s="65">
        <f>SUM(G42+H42+J42+K42+L42)</f>
        <v>33510.867588000001</v>
      </c>
      <c r="N42" s="65">
        <f>SUM(E42+F42-M42)</f>
        <v>116103.812412</v>
      </c>
      <c r="O42" s="101"/>
      <c r="P42" s="102"/>
    </row>
    <row r="43" spans="1:16" s="113" customFormat="1" x14ac:dyDescent="0.25">
      <c r="A43" s="107">
        <v>26</v>
      </c>
      <c r="B43" s="78" t="s">
        <v>51</v>
      </c>
      <c r="C43" s="79" t="s">
        <v>52</v>
      </c>
      <c r="D43" s="80" t="s">
        <v>764</v>
      </c>
      <c r="E43" s="83"/>
      <c r="F43" s="65">
        <v>98428.97</v>
      </c>
      <c r="G43" s="74">
        <v>2992.24</v>
      </c>
      <c r="H43" s="74">
        <v>2824.91</v>
      </c>
      <c r="I43" s="74">
        <f t="shared" ref="I43" si="22">F43-G43-H43-L43</f>
        <v>92611.819999999992</v>
      </c>
      <c r="J43" s="74">
        <v>11735.89</v>
      </c>
      <c r="K43" s="74"/>
      <c r="L43" s="74"/>
      <c r="M43" s="74">
        <f t="shared" ref="M43" si="23">SUM(G43+H43+J43+K43+L43)</f>
        <v>17553.04</v>
      </c>
      <c r="N43" s="74">
        <f t="shared" ref="N43" si="24">SUM(F43-M43)</f>
        <v>80875.929999999993</v>
      </c>
      <c r="O43" s="101"/>
      <c r="P43" s="102"/>
    </row>
    <row r="44" spans="1:16" s="113" customFormat="1" x14ac:dyDescent="0.25">
      <c r="A44" s="115">
        <v>27</v>
      </c>
      <c r="B44" s="70" t="s">
        <v>558</v>
      </c>
      <c r="C44" s="71" t="s">
        <v>53</v>
      </c>
      <c r="D44" s="72" t="s">
        <v>764</v>
      </c>
      <c r="E44" s="69"/>
      <c r="F44" s="68">
        <v>98428.97</v>
      </c>
      <c r="G44" s="68">
        <v>2992.24</v>
      </c>
      <c r="H44" s="68">
        <v>2824.91</v>
      </c>
      <c r="I44" s="68">
        <f>F44-G44-H44-L44</f>
        <v>91421.7</v>
      </c>
      <c r="J44" s="68">
        <v>11438.36</v>
      </c>
      <c r="K44" s="68">
        <v>2128.6799999999998</v>
      </c>
      <c r="L44" s="65">
        <v>1190.1199999999999</v>
      </c>
      <c r="M44" s="68">
        <f>SUM(G44+H44+J44+K44+L44)</f>
        <v>20574.310000000001</v>
      </c>
      <c r="N44" s="68">
        <f>SUM(F44-M44)</f>
        <v>77854.66</v>
      </c>
      <c r="O44" s="101"/>
      <c r="P44" s="102"/>
    </row>
    <row r="45" spans="1:16" s="113" customFormat="1" x14ac:dyDescent="0.25">
      <c r="A45" s="206">
        <v>29</v>
      </c>
      <c r="B45" s="49" t="s">
        <v>54</v>
      </c>
      <c r="C45" s="14" t="s">
        <v>55</v>
      </c>
      <c r="D45" s="60" t="s">
        <v>764</v>
      </c>
      <c r="E45" s="28"/>
      <c r="F45" s="11">
        <v>98428.97</v>
      </c>
      <c r="G45" s="11">
        <v>2992.24</v>
      </c>
      <c r="H45" s="11">
        <v>2824.91</v>
      </c>
      <c r="I45" s="11">
        <f t="shared" ref="I45:I46" si="25">F45-G45-H45-L45</f>
        <v>92611.819999999992</v>
      </c>
      <c r="J45" s="11">
        <v>11735.89</v>
      </c>
      <c r="K45" s="11">
        <v>2212.9499999999998</v>
      </c>
      <c r="L45" s="11"/>
      <c r="M45" s="11">
        <f t="shared" ref="M45:M52" si="26">SUM(G45+H45+J45+K45+L45)</f>
        <v>19765.990000000002</v>
      </c>
      <c r="N45" s="11">
        <f t="shared" ref="N45:N46" si="27">SUM(F45-M45)</f>
        <v>78662.98</v>
      </c>
      <c r="O45" s="101"/>
      <c r="P45" s="102"/>
    </row>
    <row r="46" spans="1:16" s="113" customFormat="1" x14ac:dyDescent="0.25">
      <c r="A46" s="107">
        <v>31</v>
      </c>
      <c r="B46" s="78" t="s">
        <v>511</v>
      </c>
      <c r="C46" s="79" t="s">
        <v>56</v>
      </c>
      <c r="D46" s="80" t="s">
        <v>764</v>
      </c>
      <c r="E46" s="83"/>
      <c r="F46" s="65">
        <v>98428.97</v>
      </c>
      <c r="G46" s="74">
        <v>2992.24</v>
      </c>
      <c r="H46" s="74">
        <v>2824.91</v>
      </c>
      <c r="I46" s="74">
        <f t="shared" si="25"/>
        <v>92611.819999999992</v>
      </c>
      <c r="J46" s="74">
        <v>11735.89</v>
      </c>
      <c r="K46" s="74"/>
      <c r="L46" s="74"/>
      <c r="M46" s="74">
        <f t="shared" si="26"/>
        <v>17553.04</v>
      </c>
      <c r="N46" s="74">
        <f t="shared" si="27"/>
        <v>80875.929999999993</v>
      </c>
      <c r="O46" s="101"/>
      <c r="P46" s="102"/>
    </row>
    <row r="47" spans="1:16" s="113" customFormat="1" x14ac:dyDescent="0.25">
      <c r="A47" s="206">
        <v>32</v>
      </c>
      <c r="B47" s="49" t="s">
        <v>483</v>
      </c>
      <c r="C47" s="14" t="s">
        <v>57</v>
      </c>
      <c r="D47" s="60" t="s">
        <v>764</v>
      </c>
      <c r="E47" s="28"/>
      <c r="F47" s="11">
        <v>98428.97</v>
      </c>
      <c r="G47" s="11">
        <v>2992.24</v>
      </c>
      <c r="H47" s="11">
        <v>2824.91</v>
      </c>
      <c r="I47" s="11">
        <f>F47-G47-H47-L47</f>
        <v>91421.7</v>
      </c>
      <c r="J47" s="11">
        <v>11438.36</v>
      </c>
      <c r="K47" s="11">
        <v>2916.9</v>
      </c>
      <c r="L47" s="11">
        <v>1190.1199999999999</v>
      </c>
      <c r="M47" s="11">
        <f t="shared" si="26"/>
        <v>21362.530000000002</v>
      </c>
      <c r="N47" s="11">
        <f>SUM(F47-M47)</f>
        <v>77066.44</v>
      </c>
      <c r="O47" s="101"/>
      <c r="P47" s="102"/>
    </row>
    <row r="48" spans="1:16" s="113" customFormat="1" x14ac:dyDescent="0.25">
      <c r="A48" s="107">
        <v>30</v>
      </c>
      <c r="B48" s="78" t="s">
        <v>58</v>
      </c>
      <c r="C48" s="79" t="s">
        <v>59</v>
      </c>
      <c r="D48" s="80" t="s">
        <v>770</v>
      </c>
      <c r="E48" s="75"/>
      <c r="F48" s="65">
        <v>72181.25</v>
      </c>
      <c r="G48" s="74">
        <v>2194.31</v>
      </c>
      <c r="H48" s="74">
        <v>2071.6</v>
      </c>
      <c r="I48" s="74">
        <f t="shared" ref="I48" si="28">F48-G48-H48-L48</f>
        <v>67915.34</v>
      </c>
      <c r="J48" s="74">
        <v>5778.92</v>
      </c>
      <c r="K48" s="74"/>
      <c r="L48" s="74"/>
      <c r="M48" s="74">
        <f t="shared" si="26"/>
        <v>10044.83</v>
      </c>
      <c r="N48" s="74">
        <f t="shared" ref="N48" si="29">SUM(F48-M48)</f>
        <v>62136.42</v>
      </c>
      <c r="O48" s="101"/>
      <c r="P48" s="102"/>
    </row>
    <row r="49" spans="1:16" s="113" customFormat="1" x14ac:dyDescent="0.25">
      <c r="A49" s="107">
        <v>25</v>
      </c>
      <c r="B49" s="78" t="s">
        <v>60</v>
      </c>
      <c r="C49" s="79" t="s">
        <v>61</v>
      </c>
      <c r="D49" s="80" t="s">
        <v>773</v>
      </c>
      <c r="E49" s="83"/>
      <c r="F49" s="65">
        <v>78743.179999999993</v>
      </c>
      <c r="G49" s="74">
        <v>2393.79</v>
      </c>
      <c r="H49" s="74">
        <v>2259.9299999999998</v>
      </c>
      <c r="I49" s="74">
        <f>F49-G49-H49-L49</f>
        <v>74089.460000000006</v>
      </c>
      <c r="J49" s="74">
        <v>7105.3</v>
      </c>
      <c r="K49" s="74"/>
      <c r="L49" s="74"/>
      <c r="M49" s="74">
        <f t="shared" si="26"/>
        <v>11759.02</v>
      </c>
      <c r="N49" s="74">
        <f>SUM(F49-M49)</f>
        <v>66984.159999999989</v>
      </c>
      <c r="O49" s="101"/>
      <c r="P49" s="102"/>
    </row>
    <row r="50" spans="1:16" s="113" customFormat="1" x14ac:dyDescent="0.25">
      <c r="A50" s="206">
        <v>35</v>
      </c>
      <c r="B50" s="116" t="s">
        <v>62</v>
      </c>
      <c r="C50" s="40" t="s">
        <v>63</v>
      </c>
      <c r="D50" s="117" t="s">
        <v>46</v>
      </c>
      <c r="E50" s="10"/>
      <c r="F50" s="11">
        <v>48558.3</v>
      </c>
      <c r="G50" s="11">
        <v>1476.17</v>
      </c>
      <c r="H50" s="11">
        <v>1393.62</v>
      </c>
      <c r="I50" s="11">
        <f t="shared" ref="I50:I52" si="30">F50-G50-H50-L50</f>
        <v>45688.51</v>
      </c>
      <c r="J50" s="11">
        <v>1650.53</v>
      </c>
      <c r="K50" s="11"/>
      <c r="L50" s="11"/>
      <c r="M50" s="11">
        <f t="shared" si="26"/>
        <v>4520.32</v>
      </c>
      <c r="N50" s="11">
        <f t="shared" ref="N50:N52" si="31">SUM(F50-M50)</f>
        <v>44037.98</v>
      </c>
      <c r="O50" s="101"/>
      <c r="P50" s="102"/>
    </row>
    <row r="51" spans="1:16" s="113" customFormat="1" x14ac:dyDescent="0.25">
      <c r="A51" s="206">
        <v>36</v>
      </c>
      <c r="B51" s="49" t="s">
        <v>512</v>
      </c>
      <c r="C51" s="14" t="s">
        <v>64</v>
      </c>
      <c r="D51" s="60" t="s">
        <v>46</v>
      </c>
      <c r="E51" s="10"/>
      <c r="F51" s="11">
        <v>48558.3</v>
      </c>
      <c r="G51" s="11">
        <v>1476.17</v>
      </c>
      <c r="H51" s="11">
        <v>1393.62</v>
      </c>
      <c r="I51" s="11">
        <f t="shared" si="30"/>
        <v>45688.51</v>
      </c>
      <c r="J51" s="11">
        <v>1650.53</v>
      </c>
      <c r="K51" s="11"/>
      <c r="L51" s="11"/>
      <c r="M51" s="11">
        <f t="shared" si="26"/>
        <v>4520.32</v>
      </c>
      <c r="N51" s="11">
        <f t="shared" si="31"/>
        <v>44037.98</v>
      </c>
      <c r="O51" s="101"/>
      <c r="P51" s="102"/>
    </row>
    <row r="52" spans="1:16" s="113" customFormat="1" x14ac:dyDescent="0.25">
      <c r="A52" s="206">
        <v>28</v>
      </c>
      <c r="B52" s="78" t="s">
        <v>69</v>
      </c>
      <c r="C52" s="79" t="s">
        <v>70</v>
      </c>
      <c r="D52" s="80" t="s">
        <v>71</v>
      </c>
      <c r="E52" s="83"/>
      <c r="F52" s="65">
        <v>32809.660000000003</v>
      </c>
      <c r="G52" s="74">
        <v>997.41</v>
      </c>
      <c r="H52" s="74">
        <v>941.64</v>
      </c>
      <c r="I52" s="74">
        <f t="shared" si="30"/>
        <v>30870.610000000004</v>
      </c>
      <c r="J52" s="74">
        <v>0</v>
      </c>
      <c r="K52" s="74"/>
      <c r="L52" s="74"/>
      <c r="M52" s="74">
        <f t="shared" si="26"/>
        <v>1939.05</v>
      </c>
      <c r="N52" s="74">
        <f t="shared" si="31"/>
        <v>30870.610000000004</v>
      </c>
      <c r="O52" s="101"/>
      <c r="P52" s="102"/>
    </row>
    <row r="53" spans="1:16" s="113" customFormat="1" x14ac:dyDescent="0.25">
      <c r="A53" s="206"/>
      <c r="B53" s="53" t="s">
        <v>30</v>
      </c>
      <c r="C53" s="5"/>
      <c r="D53" s="62"/>
      <c r="E53" s="13">
        <f t="shared" ref="E53:N53" si="32">SUM(E41:E52)</f>
        <v>0</v>
      </c>
      <c r="F53" s="13">
        <f t="shared" si="32"/>
        <v>1282610.2199999997</v>
      </c>
      <c r="G53" s="13">
        <f t="shared" si="32"/>
        <v>32789.736272000002</v>
      </c>
      <c r="H53" s="13">
        <f t="shared" si="32"/>
        <v>35433.301315999997</v>
      </c>
      <c r="I53" s="13">
        <f t="shared" si="32"/>
        <v>1210816.8224119998</v>
      </c>
      <c r="J53" s="13">
        <f t="shared" si="32"/>
        <v>172906.93000000002</v>
      </c>
      <c r="K53" s="13">
        <f t="shared" si="32"/>
        <v>7258.5299999999988</v>
      </c>
      <c r="L53" s="13">
        <f t="shared" si="32"/>
        <v>3570.3599999999997</v>
      </c>
      <c r="M53" s="13">
        <f t="shared" si="32"/>
        <v>251958.85758799998</v>
      </c>
      <c r="N53" s="41">
        <f t="shared" si="32"/>
        <v>1030651.362412</v>
      </c>
      <c r="O53" s="101"/>
      <c r="P53" s="102"/>
    </row>
    <row r="54" spans="1:16" s="270" customFormat="1" x14ac:dyDescent="0.25">
      <c r="A54" s="268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</row>
    <row r="55" spans="1:16" s="103" customFormat="1" x14ac:dyDescent="0.25">
      <c r="A55" s="206"/>
      <c r="B55" s="265" t="s">
        <v>72</v>
      </c>
      <c r="C55" s="265"/>
      <c r="D55" s="265"/>
      <c r="E55" s="5"/>
      <c r="F55" s="5"/>
      <c r="G55" s="6"/>
      <c r="H55" s="6"/>
      <c r="I55" s="7"/>
      <c r="J55" s="5"/>
      <c r="K55" s="5"/>
      <c r="L55" s="5"/>
      <c r="M55" s="5"/>
      <c r="N55" s="5"/>
      <c r="O55" s="101"/>
      <c r="P55" s="102"/>
    </row>
    <row r="56" spans="1:16" s="118" customFormat="1" x14ac:dyDescent="0.25">
      <c r="A56" s="206">
        <v>37</v>
      </c>
      <c r="B56" s="49" t="s">
        <v>73</v>
      </c>
      <c r="C56" s="14" t="s">
        <v>74</v>
      </c>
      <c r="D56" s="60" t="s">
        <v>34</v>
      </c>
      <c r="E56" s="10"/>
      <c r="F56" s="38">
        <v>360000</v>
      </c>
      <c r="G56" s="11">
        <v>4742.3999999999996</v>
      </c>
      <c r="H56" s="11">
        <v>8954.4</v>
      </c>
      <c r="I56" s="11">
        <f t="shared" ref="I56" si="33">E56+F56-G56-H56-L56</f>
        <v>346303.19999999995</v>
      </c>
      <c r="J56" s="11">
        <v>75158.740000000005</v>
      </c>
      <c r="K56" s="11"/>
      <c r="L56" s="11"/>
      <c r="M56" s="11">
        <f t="shared" ref="M56:M60" si="34">SUM(G56+H56+J56+K56+L56)</f>
        <v>88855.540000000008</v>
      </c>
      <c r="N56" s="11">
        <f t="shared" ref="N56" si="35">SUM(E56+F56-M56)</f>
        <v>271144.45999999996</v>
      </c>
      <c r="O56" s="101"/>
      <c r="P56" s="102"/>
    </row>
    <row r="57" spans="1:16" s="118" customFormat="1" x14ac:dyDescent="0.25">
      <c r="A57" s="206">
        <v>38</v>
      </c>
      <c r="B57" s="49" t="s">
        <v>559</v>
      </c>
      <c r="C57" s="14" t="s">
        <v>75</v>
      </c>
      <c r="D57" s="60" t="s">
        <v>772</v>
      </c>
      <c r="E57" s="28"/>
      <c r="F57" s="11">
        <v>149614.68</v>
      </c>
      <c r="G57" s="11">
        <v>4548.2862719999994</v>
      </c>
      <c r="H57" s="11">
        <v>4293.9413159999995</v>
      </c>
      <c r="I57" s="11">
        <f>F57-G57-H57-L57</f>
        <v>140772.45241199998</v>
      </c>
      <c r="J57" s="11">
        <v>23776.05</v>
      </c>
      <c r="K57" s="11"/>
      <c r="L57" s="12"/>
      <c r="M57" s="11">
        <f t="shared" si="34"/>
        <v>32618.277587999997</v>
      </c>
      <c r="N57" s="11">
        <f t="shared" ref="N57:N59" si="36">SUM(F57-M57)</f>
        <v>116996.402412</v>
      </c>
      <c r="O57" s="101"/>
      <c r="P57" s="102"/>
    </row>
    <row r="58" spans="1:16" s="118" customFormat="1" x14ac:dyDescent="0.25">
      <c r="A58" s="107">
        <v>40</v>
      </c>
      <c r="B58" s="78" t="s">
        <v>560</v>
      </c>
      <c r="C58" s="79" t="s">
        <v>76</v>
      </c>
      <c r="D58" s="80" t="s">
        <v>772</v>
      </c>
      <c r="E58" s="83"/>
      <c r="F58" s="65">
        <v>149614.68</v>
      </c>
      <c r="G58" s="74">
        <v>4548.2862719999994</v>
      </c>
      <c r="H58" s="74">
        <v>4293.9413159999995</v>
      </c>
      <c r="I58" s="74">
        <f>F58-G58-H58-L58</f>
        <v>140772.45241199998</v>
      </c>
      <c r="J58" s="74">
        <v>23776.05</v>
      </c>
      <c r="K58" s="74"/>
      <c r="L58" s="82"/>
      <c r="M58" s="74">
        <f t="shared" si="34"/>
        <v>32618.277587999997</v>
      </c>
      <c r="N58" s="74">
        <f t="shared" si="36"/>
        <v>116996.402412</v>
      </c>
      <c r="O58" s="101"/>
      <c r="P58" s="102"/>
    </row>
    <row r="59" spans="1:16" s="118" customFormat="1" x14ac:dyDescent="0.25">
      <c r="A59" s="206">
        <v>39</v>
      </c>
      <c r="B59" s="49" t="s">
        <v>470</v>
      </c>
      <c r="C59" s="14" t="s">
        <v>77</v>
      </c>
      <c r="D59" s="60" t="s">
        <v>78</v>
      </c>
      <c r="E59" s="10"/>
      <c r="F59" s="11">
        <v>124676.7</v>
      </c>
      <c r="G59" s="11">
        <v>3790.17</v>
      </c>
      <c r="H59" s="11">
        <v>3578.22</v>
      </c>
      <c r="I59" s="11">
        <f>F59-G59-H59-L59</f>
        <v>117308.31</v>
      </c>
      <c r="J59" s="11">
        <v>17910.009999999998</v>
      </c>
      <c r="K59" s="11"/>
      <c r="L59" s="11"/>
      <c r="M59" s="11">
        <f t="shared" si="34"/>
        <v>25278.399999999998</v>
      </c>
      <c r="N59" s="11">
        <f t="shared" si="36"/>
        <v>99398.3</v>
      </c>
      <c r="O59" s="101"/>
      <c r="P59" s="102"/>
    </row>
    <row r="60" spans="1:16" s="118" customFormat="1" x14ac:dyDescent="0.25">
      <c r="A60" s="206">
        <v>42</v>
      </c>
      <c r="B60" s="49" t="s">
        <v>561</v>
      </c>
      <c r="C60" s="14" t="s">
        <v>79</v>
      </c>
      <c r="D60" s="60" t="s">
        <v>764</v>
      </c>
      <c r="E60" s="10"/>
      <c r="F60" s="11">
        <v>98428.97</v>
      </c>
      <c r="G60" s="11">
        <v>2992.24</v>
      </c>
      <c r="H60" s="11">
        <v>2824.91</v>
      </c>
      <c r="I60" s="11">
        <f>F60-G60-H60-L60</f>
        <v>92611.819999999992</v>
      </c>
      <c r="J60" s="11">
        <v>11735.89</v>
      </c>
      <c r="K60" s="11"/>
      <c r="L60" s="11"/>
      <c r="M60" s="11">
        <f t="shared" si="34"/>
        <v>17553.04</v>
      </c>
      <c r="N60" s="11">
        <f>SUM(F60-M60)</f>
        <v>80875.929999999993</v>
      </c>
      <c r="O60" s="101"/>
      <c r="P60" s="102"/>
    </row>
    <row r="61" spans="1:16" s="118" customFormat="1" x14ac:dyDescent="0.25">
      <c r="A61" s="206">
        <v>43</v>
      </c>
      <c r="B61" s="49" t="s">
        <v>562</v>
      </c>
      <c r="C61" s="14" t="s">
        <v>80</v>
      </c>
      <c r="D61" s="60" t="s">
        <v>764</v>
      </c>
      <c r="E61" s="28"/>
      <c r="F61" s="11">
        <v>98428.97</v>
      </c>
      <c r="G61" s="11">
        <v>2992.24</v>
      </c>
      <c r="H61" s="11">
        <v>2824.91</v>
      </c>
      <c r="I61" s="11">
        <f t="shared" ref="I61:I63" si="37">F61-G61-H61-L61</f>
        <v>92611.819999999992</v>
      </c>
      <c r="J61" s="11">
        <v>11735.89</v>
      </c>
      <c r="K61" s="11">
        <v>6721.16</v>
      </c>
      <c r="L61" s="11"/>
      <c r="M61" s="11">
        <f>SUM(G61+H61+J61+K61+L61)</f>
        <v>24274.2</v>
      </c>
      <c r="N61" s="11">
        <f>SUM(F61-M61)</f>
        <v>74154.77</v>
      </c>
      <c r="O61" s="101"/>
      <c r="P61" s="102"/>
    </row>
    <row r="62" spans="1:16" s="118" customFormat="1" x14ac:dyDescent="0.25">
      <c r="A62" s="206">
        <v>44</v>
      </c>
      <c r="B62" s="49" t="s">
        <v>563</v>
      </c>
      <c r="C62" s="14" t="s">
        <v>81</v>
      </c>
      <c r="D62" s="60" t="s">
        <v>764</v>
      </c>
      <c r="E62" s="28"/>
      <c r="F62" s="11">
        <v>98428.97</v>
      </c>
      <c r="G62" s="11">
        <v>2992.24</v>
      </c>
      <c r="H62" s="11">
        <v>2824.91</v>
      </c>
      <c r="I62" s="11">
        <f t="shared" si="37"/>
        <v>92611.819999999992</v>
      </c>
      <c r="J62" s="11">
        <v>11735.89</v>
      </c>
      <c r="K62" s="11"/>
      <c r="L62" s="11"/>
      <c r="M62" s="11">
        <f t="shared" ref="M62:M63" si="38">SUM(G62+H62+J62+K62+L62)</f>
        <v>17553.04</v>
      </c>
      <c r="N62" s="11">
        <f t="shared" ref="N62:N63" si="39">SUM(F62-M62)</f>
        <v>80875.929999999993</v>
      </c>
      <c r="O62" s="101"/>
      <c r="P62" s="102"/>
    </row>
    <row r="63" spans="1:16" s="118" customFormat="1" x14ac:dyDescent="0.25">
      <c r="A63" s="206">
        <v>45</v>
      </c>
      <c r="B63" s="49" t="s">
        <v>82</v>
      </c>
      <c r="C63" s="14" t="s">
        <v>83</v>
      </c>
      <c r="D63" s="60" t="s">
        <v>767</v>
      </c>
      <c r="E63" s="10"/>
      <c r="F63" s="11">
        <v>72181.25</v>
      </c>
      <c r="G63" s="11">
        <v>2194.31</v>
      </c>
      <c r="H63" s="11">
        <v>2071.6</v>
      </c>
      <c r="I63" s="11">
        <f t="shared" si="37"/>
        <v>66725.22</v>
      </c>
      <c r="J63" s="11">
        <v>5540.89</v>
      </c>
      <c r="K63" s="11"/>
      <c r="L63" s="11">
        <v>1190.1199999999999</v>
      </c>
      <c r="M63" s="11">
        <f t="shared" si="38"/>
        <v>10996.919999999998</v>
      </c>
      <c r="N63" s="11">
        <f t="shared" si="39"/>
        <v>61184.33</v>
      </c>
      <c r="O63" s="101"/>
      <c r="P63" s="102"/>
    </row>
    <row r="64" spans="1:16" s="113" customFormat="1" x14ac:dyDescent="0.25">
      <c r="A64" s="206"/>
      <c r="B64" s="53" t="s">
        <v>30</v>
      </c>
      <c r="C64" s="5"/>
      <c r="D64" s="62"/>
      <c r="E64" s="13">
        <f t="shared" ref="E64:N64" si="40">SUM(E56:E63)</f>
        <v>0</v>
      </c>
      <c r="F64" s="13">
        <f t="shared" si="40"/>
        <v>1151374.22</v>
      </c>
      <c r="G64" s="13">
        <f t="shared" si="40"/>
        <v>28800.172543999997</v>
      </c>
      <c r="H64" s="13">
        <f t="shared" si="40"/>
        <v>31666.832631999998</v>
      </c>
      <c r="I64" s="13">
        <f t="shared" si="40"/>
        <v>1089717.0948239998</v>
      </c>
      <c r="J64" s="13">
        <f t="shared" si="40"/>
        <v>181369.41000000003</v>
      </c>
      <c r="K64" s="13">
        <f t="shared" si="40"/>
        <v>6721.16</v>
      </c>
      <c r="L64" s="13">
        <f t="shared" si="40"/>
        <v>1190.1199999999999</v>
      </c>
      <c r="M64" s="13">
        <f t="shared" si="40"/>
        <v>249747.69517600001</v>
      </c>
      <c r="N64" s="13">
        <f t="shared" si="40"/>
        <v>901626.52482399985</v>
      </c>
      <c r="O64" s="101"/>
      <c r="P64" s="102"/>
    </row>
    <row r="65" spans="1:16" s="270" customFormat="1" x14ac:dyDescent="0.25">
      <c r="A65" s="268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</row>
    <row r="66" spans="1:16" s="103" customFormat="1" x14ac:dyDescent="0.25">
      <c r="A66" s="206"/>
      <c r="B66" s="265" t="s">
        <v>537</v>
      </c>
      <c r="C66" s="265"/>
      <c r="D66" s="265"/>
      <c r="E66" s="5"/>
      <c r="F66" s="5"/>
      <c r="G66" s="6"/>
      <c r="H66" s="6"/>
      <c r="I66" s="7"/>
      <c r="J66" s="5"/>
      <c r="K66" s="5"/>
      <c r="L66" s="5"/>
      <c r="M66" s="5"/>
      <c r="N66" s="5"/>
      <c r="O66" s="101"/>
      <c r="P66" s="102"/>
    </row>
    <row r="67" spans="1:16" s="119" customFormat="1" x14ac:dyDescent="0.25">
      <c r="A67" s="206">
        <v>47</v>
      </c>
      <c r="B67" s="49" t="s">
        <v>538</v>
      </c>
      <c r="C67" s="14" t="s">
        <v>86</v>
      </c>
      <c r="D67" s="60" t="s">
        <v>34</v>
      </c>
      <c r="E67" s="10"/>
      <c r="F67" s="38">
        <v>360000</v>
      </c>
      <c r="G67" s="11">
        <v>4742.3999999999996</v>
      </c>
      <c r="H67" s="11">
        <v>8954.4</v>
      </c>
      <c r="I67" s="11">
        <f t="shared" ref="I67" si="41">E67+F67-G67-H67-L67</f>
        <v>346303.19999999995</v>
      </c>
      <c r="J67" s="11">
        <v>75158.740000000005</v>
      </c>
      <c r="K67" s="11"/>
      <c r="L67" s="11"/>
      <c r="M67" s="11">
        <f t="shared" ref="M67" si="42">SUM(G67+H67+J67+K67+L67)</f>
        <v>88855.540000000008</v>
      </c>
      <c r="N67" s="11">
        <f t="shared" ref="N67" si="43">SUM(E67+F67-M67)</f>
        <v>271144.45999999996</v>
      </c>
      <c r="O67" s="101"/>
      <c r="P67" s="102"/>
    </row>
    <row r="68" spans="1:16" s="119" customFormat="1" x14ac:dyDescent="0.25">
      <c r="A68" s="206">
        <v>49</v>
      </c>
      <c r="B68" s="49" t="s">
        <v>564</v>
      </c>
      <c r="C68" s="14" t="s">
        <v>87</v>
      </c>
      <c r="D68" s="60" t="s">
        <v>772</v>
      </c>
      <c r="E68" s="31"/>
      <c r="F68" s="11">
        <v>149614.68</v>
      </c>
      <c r="G68" s="11">
        <v>4548.2862719999994</v>
      </c>
      <c r="H68" s="11">
        <v>4293.9413159999995</v>
      </c>
      <c r="I68" s="11">
        <f>F68-G68-H68-L68</f>
        <v>140772.45241199998</v>
      </c>
      <c r="J68" s="11">
        <v>23776.05</v>
      </c>
      <c r="K68" s="11"/>
      <c r="L68" s="12"/>
      <c r="M68" s="11">
        <f>SUM(G68+H68+J68+K68+L68)</f>
        <v>32618.277587999997</v>
      </c>
      <c r="N68" s="11">
        <f t="shared" ref="N68:N74" si="44">SUM(F68-M68)</f>
        <v>116996.402412</v>
      </c>
      <c r="O68" s="101"/>
      <c r="P68" s="102"/>
    </row>
    <row r="69" spans="1:16" s="119" customFormat="1" x14ac:dyDescent="0.25">
      <c r="A69" s="206">
        <v>48</v>
      </c>
      <c r="B69" s="49" t="s">
        <v>565</v>
      </c>
      <c r="C69" s="14" t="s">
        <v>88</v>
      </c>
      <c r="D69" s="60" t="s">
        <v>78</v>
      </c>
      <c r="E69" s="10"/>
      <c r="F69" s="11">
        <v>124676.7</v>
      </c>
      <c r="G69" s="11">
        <v>3790.17</v>
      </c>
      <c r="H69" s="11">
        <v>3578.22</v>
      </c>
      <c r="I69" s="11">
        <f>F69-G69-H69-L69</f>
        <v>117308.31</v>
      </c>
      <c r="J69" s="11">
        <v>17910.009999999998</v>
      </c>
      <c r="K69" s="11"/>
      <c r="L69" s="11"/>
      <c r="M69" s="11">
        <f t="shared" ref="M69:M76" si="45">SUM(G69+H69+J69+K69+L69)</f>
        <v>25278.399999999998</v>
      </c>
      <c r="N69" s="11">
        <f t="shared" si="44"/>
        <v>99398.3</v>
      </c>
      <c r="O69" s="101"/>
      <c r="P69" s="102"/>
    </row>
    <row r="70" spans="1:16" s="119" customFormat="1" x14ac:dyDescent="0.25">
      <c r="A70" s="107">
        <v>50</v>
      </c>
      <c r="B70" s="78" t="s">
        <v>566</v>
      </c>
      <c r="C70" s="79" t="s">
        <v>89</v>
      </c>
      <c r="D70" s="80" t="s">
        <v>764</v>
      </c>
      <c r="E70" s="83"/>
      <c r="F70" s="65">
        <v>98428.97</v>
      </c>
      <c r="G70" s="74">
        <v>2992.24</v>
      </c>
      <c r="H70" s="74">
        <v>2824.91</v>
      </c>
      <c r="I70" s="74">
        <f t="shared" ref="I70:I74" si="46">F70-G70-H70-L70</f>
        <v>92611.819999999992</v>
      </c>
      <c r="J70" s="74">
        <v>11735.89</v>
      </c>
      <c r="K70" s="74"/>
      <c r="L70" s="74"/>
      <c r="M70" s="74">
        <f t="shared" si="45"/>
        <v>17553.04</v>
      </c>
      <c r="N70" s="74">
        <f t="shared" si="44"/>
        <v>80875.929999999993</v>
      </c>
      <c r="O70" s="101"/>
      <c r="P70" s="102"/>
    </row>
    <row r="71" spans="1:16" s="119" customFormat="1" x14ac:dyDescent="0.25">
      <c r="A71" s="107">
        <v>51</v>
      </c>
      <c r="B71" s="78" t="s">
        <v>539</v>
      </c>
      <c r="C71" s="79" t="s">
        <v>90</v>
      </c>
      <c r="D71" s="80" t="s">
        <v>764</v>
      </c>
      <c r="E71" s="83"/>
      <c r="F71" s="65">
        <v>98428.97</v>
      </c>
      <c r="G71" s="74">
        <v>2992.24</v>
      </c>
      <c r="H71" s="74">
        <v>2824.91</v>
      </c>
      <c r="I71" s="74">
        <f t="shared" si="46"/>
        <v>92611.819999999992</v>
      </c>
      <c r="J71" s="74">
        <v>11735.89</v>
      </c>
      <c r="K71" s="74"/>
      <c r="L71" s="74"/>
      <c r="M71" s="74">
        <f t="shared" si="45"/>
        <v>17553.04</v>
      </c>
      <c r="N71" s="74">
        <f t="shared" si="44"/>
        <v>80875.929999999993</v>
      </c>
      <c r="O71" s="101"/>
      <c r="P71" s="102"/>
    </row>
    <row r="72" spans="1:16" s="119" customFormat="1" x14ac:dyDescent="0.25">
      <c r="A72" s="206">
        <v>56</v>
      </c>
      <c r="B72" s="49" t="s">
        <v>513</v>
      </c>
      <c r="C72" s="14" t="s">
        <v>91</v>
      </c>
      <c r="D72" s="60" t="s">
        <v>764</v>
      </c>
      <c r="E72" s="28"/>
      <c r="F72" s="11">
        <v>98428.97</v>
      </c>
      <c r="G72" s="11">
        <v>2992.24</v>
      </c>
      <c r="H72" s="11">
        <v>2824.91</v>
      </c>
      <c r="I72" s="11">
        <f t="shared" si="46"/>
        <v>92611.819999999992</v>
      </c>
      <c r="J72" s="11">
        <v>11735.89</v>
      </c>
      <c r="K72" s="11"/>
      <c r="L72" s="11"/>
      <c r="M72" s="11">
        <f t="shared" si="45"/>
        <v>17553.04</v>
      </c>
      <c r="N72" s="11">
        <f t="shared" si="44"/>
        <v>80875.929999999993</v>
      </c>
      <c r="O72" s="101"/>
      <c r="P72" s="102"/>
    </row>
    <row r="73" spans="1:16" s="119" customFormat="1" x14ac:dyDescent="0.25">
      <c r="A73" s="206">
        <v>52</v>
      </c>
      <c r="B73" s="49" t="s">
        <v>567</v>
      </c>
      <c r="C73" s="14" t="s">
        <v>92</v>
      </c>
      <c r="D73" s="60" t="s">
        <v>770</v>
      </c>
      <c r="E73" s="10"/>
      <c r="F73" s="11">
        <v>72181.25</v>
      </c>
      <c r="G73" s="11">
        <v>2194.31</v>
      </c>
      <c r="H73" s="11">
        <v>2071.6</v>
      </c>
      <c r="I73" s="11">
        <f t="shared" si="46"/>
        <v>67915.34</v>
      </c>
      <c r="J73" s="11">
        <v>5778.92</v>
      </c>
      <c r="K73" s="11"/>
      <c r="L73" s="11"/>
      <c r="M73" s="11">
        <f t="shared" si="45"/>
        <v>10044.83</v>
      </c>
      <c r="N73" s="11">
        <f t="shared" si="44"/>
        <v>62136.42</v>
      </c>
      <c r="O73" s="101"/>
      <c r="P73" s="102"/>
    </row>
    <row r="74" spans="1:16" s="119" customFormat="1" x14ac:dyDescent="0.25">
      <c r="A74" s="107">
        <v>53</v>
      </c>
      <c r="B74" s="78" t="s">
        <v>568</v>
      </c>
      <c r="C74" s="79" t="s">
        <v>93</v>
      </c>
      <c r="D74" s="80" t="s">
        <v>770</v>
      </c>
      <c r="E74" s="75"/>
      <c r="F74" s="65">
        <v>72181.25</v>
      </c>
      <c r="G74" s="74">
        <v>2194.31</v>
      </c>
      <c r="H74" s="74">
        <v>2071.6</v>
      </c>
      <c r="I74" s="74">
        <f t="shared" si="46"/>
        <v>67915.34</v>
      </c>
      <c r="J74" s="74">
        <v>5778.92</v>
      </c>
      <c r="K74" s="74"/>
      <c r="L74" s="74"/>
      <c r="M74" s="74">
        <f t="shared" si="45"/>
        <v>10044.83</v>
      </c>
      <c r="N74" s="74">
        <f t="shared" si="44"/>
        <v>62136.42</v>
      </c>
      <c r="O74" s="101"/>
      <c r="P74" s="102"/>
    </row>
    <row r="75" spans="1:16" s="119" customFormat="1" x14ac:dyDescent="0.25">
      <c r="A75" s="206">
        <v>55</v>
      </c>
      <c r="B75" s="49" t="s">
        <v>94</v>
      </c>
      <c r="C75" s="14" t="s">
        <v>95</v>
      </c>
      <c r="D75" s="60" t="s">
        <v>773</v>
      </c>
      <c r="E75" s="28"/>
      <c r="F75" s="11">
        <v>78743.179999999993</v>
      </c>
      <c r="G75" s="11">
        <v>2393.79</v>
      </c>
      <c r="H75" s="11">
        <v>2259.9299999999998</v>
      </c>
      <c r="I75" s="11">
        <f>F75-G75-H75-L75</f>
        <v>74089.460000000006</v>
      </c>
      <c r="J75" s="11">
        <v>7105.3</v>
      </c>
      <c r="K75" s="11"/>
      <c r="L75" s="11"/>
      <c r="M75" s="11">
        <f t="shared" si="45"/>
        <v>11759.02</v>
      </c>
      <c r="N75" s="11">
        <f>SUM(F75-M75)</f>
        <v>66984.159999999989</v>
      </c>
      <c r="O75" s="101"/>
      <c r="P75" s="102"/>
    </row>
    <row r="76" spans="1:16" s="119" customFormat="1" x14ac:dyDescent="0.25">
      <c r="A76" s="206">
        <v>54</v>
      </c>
      <c r="B76" s="49" t="s">
        <v>569</v>
      </c>
      <c r="C76" s="14" t="s">
        <v>98</v>
      </c>
      <c r="D76" s="60" t="s">
        <v>71</v>
      </c>
      <c r="E76" s="28"/>
      <c r="F76" s="11">
        <v>32809.660000000003</v>
      </c>
      <c r="G76" s="11">
        <v>997.41</v>
      </c>
      <c r="H76" s="11">
        <v>941.64</v>
      </c>
      <c r="I76" s="11">
        <f t="shared" ref="I76" si="47">F76-G76-H76-L76</f>
        <v>30870.610000000004</v>
      </c>
      <c r="J76" s="11">
        <v>0</v>
      </c>
      <c r="K76" s="11"/>
      <c r="L76" s="11"/>
      <c r="M76" s="11">
        <f t="shared" si="45"/>
        <v>1939.05</v>
      </c>
      <c r="N76" s="11">
        <f t="shared" ref="N76" si="48">SUM(F76-M76)</f>
        <v>30870.610000000004</v>
      </c>
      <c r="O76" s="101"/>
      <c r="P76" s="102"/>
    </row>
    <row r="77" spans="1:16" s="113" customFormat="1" x14ac:dyDescent="0.25">
      <c r="A77" s="206"/>
      <c r="B77" s="53" t="s">
        <v>30</v>
      </c>
      <c r="C77" s="5"/>
      <c r="D77" s="62"/>
      <c r="E77" s="13">
        <f t="shared" ref="E77:N77" si="49">SUM(E67:E76)</f>
        <v>0</v>
      </c>
      <c r="F77" s="13">
        <f t="shared" si="49"/>
        <v>1185493.6299999999</v>
      </c>
      <c r="G77" s="13">
        <f t="shared" si="49"/>
        <v>29837.396272000002</v>
      </c>
      <c r="H77" s="13">
        <f t="shared" si="49"/>
        <v>32646.061315999996</v>
      </c>
      <c r="I77" s="13">
        <f t="shared" si="49"/>
        <v>1123010.1724119999</v>
      </c>
      <c r="J77" s="13">
        <f t="shared" si="49"/>
        <v>170715.61000000004</v>
      </c>
      <c r="K77" s="13">
        <f t="shared" si="49"/>
        <v>0</v>
      </c>
      <c r="L77" s="13">
        <f t="shared" si="49"/>
        <v>0</v>
      </c>
      <c r="M77" s="13">
        <f t="shared" si="49"/>
        <v>233199.06758799998</v>
      </c>
      <c r="N77" s="13">
        <f t="shared" si="49"/>
        <v>952294.56241200003</v>
      </c>
      <c r="O77" s="101"/>
      <c r="P77" s="102"/>
    </row>
    <row r="78" spans="1:16" s="270" customFormat="1" x14ac:dyDescent="0.25">
      <c r="A78" s="268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</row>
    <row r="79" spans="1:16" s="103" customFormat="1" x14ac:dyDescent="0.25">
      <c r="A79" s="206"/>
      <c r="B79" s="265" t="s">
        <v>99</v>
      </c>
      <c r="C79" s="265"/>
      <c r="D79" s="265"/>
      <c r="E79" s="5"/>
      <c r="F79" s="5"/>
      <c r="G79" s="6"/>
      <c r="H79" s="6"/>
      <c r="I79" s="7"/>
      <c r="J79" s="5"/>
      <c r="K79" s="5"/>
      <c r="L79" s="5"/>
      <c r="M79" s="5"/>
      <c r="N79" s="5"/>
      <c r="O79" s="101"/>
      <c r="P79" s="102"/>
    </row>
    <row r="80" spans="1:16" s="114" customFormat="1" x14ac:dyDescent="0.25">
      <c r="A80" s="206">
        <v>58</v>
      </c>
      <c r="B80" s="49" t="s">
        <v>570</v>
      </c>
      <c r="C80" s="14" t="s">
        <v>100</v>
      </c>
      <c r="D80" s="60" t="s">
        <v>775</v>
      </c>
      <c r="E80" s="10"/>
      <c r="F80" s="38">
        <v>288725</v>
      </c>
      <c r="G80" s="32">
        <v>4742.3999999999996</v>
      </c>
      <c r="H80" s="32">
        <v>8286.4074999999993</v>
      </c>
      <c r="I80" s="11">
        <f t="shared" ref="I80" si="50">E80+F80-G80-H80-L80</f>
        <v>275696.1925</v>
      </c>
      <c r="J80" s="11">
        <v>57506.98</v>
      </c>
      <c r="K80" s="32"/>
      <c r="L80" s="32"/>
      <c r="M80" s="11">
        <f>SUM(G80+H80+J80+K80+L80)</f>
        <v>70535.787500000006</v>
      </c>
      <c r="N80" s="11">
        <f>SUM(E80+F80-M80)</f>
        <v>218189.21249999999</v>
      </c>
      <c r="O80" s="101"/>
      <c r="P80" s="102"/>
    </row>
    <row r="81" spans="1:16" s="114" customFormat="1" x14ac:dyDescent="0.25">
      <c r="A81" s="206">
        <v>60</v>
      </c>
      <c r="B81" s="49" t="s">
        <v>572</v>
      </c>
      <c r="C81" s="14" t="s">
        <v>102</v>
      </c>
      <c r="D81" s="60" t="s">
        <v>78</v>
      </c>
      <c r="E81" s="10"/>
      <c r="F81" s="11">
        <v>124676.7</v>
      </c>
      <c r="G81" s="11">
        <v>3790.17</v>
      </c>
      <c r="H81" s="11">
        <v>3578.22</v>
      </c>
      <c r="I81" s="11">
        <f>F81-G81-H81-L81</f>
        <v>117308.31</v>
      </c>
      <c r="J81" s="11">
        <v>17910.009999999998</v>
      </c>
      <c r="K81" s="11"/>
      <c r="L81" s="11"/>
      <c r="M81" s="11">
        <f>SUM(G81+H81+J81+K81+L81)</f>
        <v>25278.399999999998</v>
      </c>
      <c r="N81" s="11">
        <f>SUM(F81-M81)</f>
        <v>99398.3</v>
      </c>
      <c r="O81" s="101"/>
      <c r="P81" s="102"/>
    </row>
    <row r="82" spans="1:16" s="114" customFormat="1" x14ac:dyDescent="0.25">
      <c r="A82" s="206">
        <v>59</v>
      </c>
      <c r="B82" s="49" t="s">
        <v>571</v>
      </c>
      <c r="C82" s="14" t="s">
        <v>101</v>
      </c>
      <c r="D82" s="60" t="s">
        <v>776</v>
      </c>
      <c r="E82" s="28"/>
      <c r="F82" s="11">
        <v>118114.78</v>
      </c>
      <c r="G82" s="11">
        <v>3590.69</v>
      </c>
      <c r="H82" s="11">
        <v>3389.89</v>
      </c>
      <c r="I82" s="11">
        <f t="shared" ref="I82:I84" si="51">F82-G82-H82-L82</f>
        <v>111134.2</v>
      </c>
      <c r="J82" s="11">
        <v>16366.49</v>
      </c>
      <c r="K82" s="11"/>
      <c r="L82" s="11"/>
      <c r="M82" s="11">
        <f t="shared" ref="M82:M86" si="52">SUM(G82+H82+J82+K82+L82)</f>
        <v>23347.07</v>
      </c>
      <c r="N82" s="11">
        <f t="shared" ref="N82:N83" si="53">SUM(F82-M82)</f>
        <v>94767.709999999992</v>
      </c>
      <c r="O82" s="101"/>
      <c r="P82" s="102"/>
    </row>
    <row r="83" spans="1:16" s="114" customFormat="1" x14ac:dyDescent="0.25">
      <c r="A83" s="206">
        <v>64</v>
      </c>
      <c r="B83" s="49" t="s">
        <v>573</v>
      </c>
      <c r="C83" s="14" t="s">
        <v>103</v>
      </c>
      <c r="D83" s="60" t="s">
        <v>764</v>
      </c>
      <c r="E83" s="28"/>
      <c r="F83" s="11">
        <v>98428.97</v>
      </c>
      <c r="G83" s="11">
        <v>2992.24</v>
      </c>
      <c r="H83" s="11">
        <v>2824.91</v>
      </c>
      <c r="I83" s="11">
        <f t="shared" si="51"/>
        <v>92611.819999999992</v>
      </c>
      <c r="J83" s="11">
        <v>11735.89</v>
      </c>
      <c r="K83" s="11">
        <v>730.83000000000015</v>
      </c>
      <c r="L83" s="11"/>
      <c r="M83" s="11">
        <f t="shared" si="52"/>
        <v>18283.870000000003</v>
      </c>
      <c r="N83" s="11">
        <f t="shared" si="53"/>
        <v>80145.100000000006</v>
      </c>
      <c r="O83" s="101"/>
      <c r="P83" s="102"/>
    </row>
    <row r="84" spans="1:16" s="114" customFormat="1" x14ac:dyDescent="0.25">
      <c r="A84" s="206">
        <v>65</v>
      </c>
      <c r="B84" s="49" t="s">
        <v>540</v>
      </c>
      <c r="C84" s="14" t="s">
        <v>104</v>
      </c>
      <c r="D84" s="60" t="s">
        <v>764</v>
      </c>
      <c r="E84" s="28"/>
      <c r="F84" s="11">
        <v>98428.97</v>
      </c>
      <c r="G84" s="11">
        <v>2992.24</v>
      </c>
      <c r="H84" s="11">
        <v>2824.91</v>
      </c>
      <c r="I84" s="11">
        <f t="shared" si="51"/>
        <v>91421.7</v>
      </c>
      <c r="J84" s="11">
        <v>11438.36</v>
      </c>
      <c r="K84" s="11">
        <v>2910.8799999999992</v>
      </c>
      <c r="L84" s="11">
        <v>1190.1199999999999</v>
      </c>
      <c r="M84" s="11">
        <f t="shared" si="52"/>
        <v>21356.51</v>
      </c>
      <c r="N84" s="11">
        <f>SUM(F84-M84)</f>
        <v>77072.460000000006</v>
      </c>
      <c r="O84" s="101"/>
      <c r="P84" s="102"/>
    </row>
    <row r="85" spans="1:16" s="114" customFormat="1" x14ac:dyDescent="0.25">
      <c r="A85" s="206">
        <v>66</v>
      </c>
      <c r="B85" s="49" t="s">
        <v>574</v>
      </c>
      <c r="C85" s="14" t="s">
        <v>105</v>
      </c>
      <c r="D85" s="60" t="s">
        <v>764</v>
      </c>
      <c r="E85" s="10"/>
      <c r="F85" s="11">
        <v>98428.97</v>
      </c>
      <c r="G85" s="11">
        <v>2992.24</v>
      </c>
      <c r="H85" s="11">
        <v>2824.91</v>
      </c>
      <c r="I85" s="11">
        <f>F85-G85-H85-L85</f>
        <v>92611.819999999992</v>
      </c>
      <c r="J85" s="11">
        <v>11735.89</v>
      </c>
      <c r="K85" s="11"/>
      <c r="L85" s="11"/>
      <c r="M85" s="11">
        <f t="shared" si="52"/>
        <v>17553.04</v>
      </c>
      <c r="N85" s="11">
        <f>SUM(F85-M85)</f>
        <v>80875.929999999993</v>
      </c>
      <c r="O85" s="101"/>
      <c r="P85" s="102"/>
    </row>
    <row r="86" spans="1:16" s="114" customFormat="1" x14ac:dyDescent="0.25">
      <c r="A86" s="206">
        <v>67</v>
      </c>
      <c r="B86" s="49" t="s">
        <v>106</v>
      </c>
      <c r="C86" s="14" t="s">
        <v>107</v>
      </c>
      <c r="D86" s="60" t="s">
        <v>764</v>
      </c>
      <c r="E86" s="28"/>
      <c r="F86" s="11">
        <v>98428.97</v>
      </c>
      <c r="G86" s="11">
        <v>2992.24</v>
      </c>
      <c r="H86" s="11">
        <v>2824.91</v>
      </c>
      <c r="I86" s="11">
        <f>F86-G86-H86-L86</f>
        <v>92611.819999999992</v>
      </c>
      <c r="J86" s="11">
        <v>11735.89</v>
      </c>
      <c r="K86" s="11"/>
      <c r="L86" s="11"/>
      <c r="M86" s="11">
        <f t="shared" si="52"/>
        <v>17553.04</v>
      </c>
      <c r="N86" s="11">
        <f>SUM(F86-M86)</f>
        <v>80875.929999999993</v>
      </c>
      <c r="O86" s="101"/>
      <c r="P86" s="102"/>
    </row>
    <row r="87" spans="1:16" s="114" customFormat="1" x14ac:dyDescent="0.25">
      <c r="A87" s="206">
        <v>68</v>
      </c>
      <c r="B87" s="49" t="s">
        <v>575</v>
      </c>
      <c r="C87" s="14" t="s">
        <v>108</v>
      </c>
      <c r="D87" s="60" t="s">
        <v>764</v>
      </c>
      <c r="E87" s="10"/>
      <c r="F87" s="11">
        <v>98428.97</v>
      </c>
      <c r="G87" s="11">
        <v>2992.24</v>
      </c>
      <c r="H87" s="11">
        <v>2824.91</v>
      </c>
      <c r="I87" s="11">
        <f>F87-G87-H87-L87</f>
        <v>91421.7</v>
      </c>
      <c r="J87" s="11">
        <v>11438.36</v>
      </c>
      <c r="K87" s="11">
        <v>730.83000000000015</v>
      </c>
      <c r="L87" s="11">
        <v>1190.1199999999999</v>
      </c>
      <c r="M87" s="11">
        <f>SUM(G87+H87+J87+K87+L87)</f>
        <v>19176.460000000003</v>
      </c>
      <c r="N87" s="11">
        <f>SUM(F87-M87)</f>
        <v>79252.509999999995</v>
      </c>
      <c r="O87" s="101"/>
      <c r="P87" s="102"/>
    </row>
    <row r="88" spans="1:16" s="114" customFormat="1" x14ac:dyDescent="0.25">
      <c r="A88" s="206">
        <v>69</v>
      </c>
      <c r="B88" s="49" t="s">
        <v>576</v>
      </c>
      <c r="C88" s="14" t="s">
        <v>109</v>
      </c>
      <c r="D88" s="60" t="s">
        <v>770</v>
      </c>
      <c r="E88" s="10"/>
      <c r="F88" s="11">
        <v>72181.25</v>
      </c>
      <c r="G88" s="11">
        <v>2194.31</v>
      </c>
      <c r="H88" s="11">
        <v>2071.6</v>
      </c>
      <c r="I88" s="11">
        <f t="shared" ref="I88:I89" si="54">F88-G88-H88-L88</f>
        <v>67915.34</v>
      </c>
      <c r="J88" s="11">
        <v>5778.92</v>
      </c>
      <c r="K88" s="11"/>
      <c r="L88" s="11"/>
      <c r="M88" s="11">
        <f t="shared" ref="M88:M89" si="55">SUM(G88+H88+J88+K88+L88)</f>
        <v>10044.83</v>
      </c>
      <c r="N88" s="11">
        <f t="shared" ref="N88" si="56">SUM(F88-M88)</f>
        <v>62136.42</v>
      </c>
      <c r="O88" s="101"/>
      <c r="P88" s="102"/>
    </row>
    <row r="89" spans="1:16" s="114" customFormat="1" x14ac:dyDescent="0.25">
      <c r="A89" s="206">
        <v>71</v>
      </c>
      <c r="B89" s="27" t="s">
        <v>577</v>
      </c>
      <c r="C89" s="14" t="s">
        <v>110</v>
      </c>
      <c r="D89" s="60" t="s">
        <v>770</v>
      </c>
      <c r="E89" s="10"/>
      <c r="F89" s="11">
        <v>72181.25</v>
      </c>
      <c r="G89" s="11">
        <v>2194.31</v>
      </c>
      <c r="H89" s="11">
        <v>2071.6</v>
      </c>
      <c r="I89" s="11">
        <f t="shared" si="54"/>
        <v>67915.34</v>
      </c>
      <c r="J89" s="11">
        <v>5778.92</v>
      </c>
      <c r="K89" s="120">
        <v>1468.48</v>
      </c>
      <c r="L89" s="11"/>
      <c r="M89" s="11">
        <f t="shared" si="55"/>
        <v>11513.31</v>
      </c>
      <c r="N89" s="11">
        <f>SUM(F89-M89)</f>
        <v>60667.94</v>
      </c>
      <c r="O89" s="101"/>
      <c r="P89" s="102"/>
    </row>
    <row r="90" spans="1:16" s="114" customFormat="1" x14ac:dyDescent="0.25">
      <c r="A90" s="206">
        <v>72</v>
      </c>
      <c r="B90" s="49" t="s">
        <v>514</v>
      </c>
      <c r="C90" s="14" t="s">
        <v>111</v>
      </c>
      <c r="D90" s="60" t="s">
        <v>770</v>
      </c>
      <c r="E90" s="10"/>
      <c r="F90" s="11">
        <v>72181.25</v>
      </c>
      <c r="G90" s="11">
        <v>2194.31</v>
      </c>
      <c r="H90" s="11">
        <v>2071.6</v>
      </c>
      <c r="I90" s="11">
        <f>F90-G90-H90-L90</f>
        <v>67915.34</v>
      </c>
      <c r="J90" s="11">
        <v>5778.92</v>
      </c>
      <c r="K90" s="11">
        <v>2955.8999999999992</v>
      </c>
      <c r="L90" s="11"/>
      <c r="M90" s="11">
        <f>SUM(G90+H90+J90+K90+L90)</f>
        <v>13000.73</v>
      </c>
      <c r="N90" s="11">
        <f>SUM(F90-M90)</f>
        <v>59180.520000000004</v>
      </c>
      <c r="O90" s="101"/>
      <c r="P90" s="102"/>
    </row>
    <row r="91" spans="1:16" s="106" customFormat="1" x14ac:dyDescent="0.25">
      <c r="A91" s="107">
        <v>70</v>
      </c>
      <c r="B91" s="78" t="s">
        <v>578</v>
      </c>
      <c r="C91" s="79" t="s">
        <v>112</v>
      </c>
      <c r="D91" s="80" t="s">
        <v>770</v>
      </c>
      <c r="E91" s="75"/>
      <c r="F91" s="65">
        <v>72181.25</v>
      </c>
      <c r="G91" s="74">
        <v>2194.31</v>
      </c>
      <c r="H91" s="74">
        <v>2071.6</v>
      </c>
      <c r="I91" s="74">
        <f t="shared" ref="I91:I95" si="57">F91-G91-H91-L91</f>
        <v>67915.34</v>
      </c>
      <c r="J91" s="74">
        <v>5778.92</v>
      </c>
      <c r="K91" s="74"/>
      <c r="L91" s="74"/>
      <c r="M91" s="74">
        <f>SUM(G91+H91+J91+K91+L91)</f>
        <v>10044.83</v>
      </c>
      <c r="N91" s="74">
        <f t="shared" ref="N91:N92" si="58">SUM(F91-M91)</f>
        <v>62136.42</v>
      </c>
      <c r="O91" s="101"/>
      <c r="P91" s="102"/>
    </row>
    <row r="92" spans="1:16" s="114" customFormat="1" x14ac:dyDescent="0.25">
      <c r="A92" s="206">
        <v>74</v>
      </c>
      <c r="B92" s="49" t="s">
        <v>579</v>
      </c>
      <c r="C92" s="14" t="s">
        <v>113</v>
      </c>
      <c r="D92" s="60" t="s">
        <v>114</v>
      </c>
      <c r="E92" s="30"/>
      <c r="F92" s="11">
        <v>70000</v>
      </c>
      <c r="G92" s="11">
        <f>F92*3.04%</f>
        <v>2128</v>
      </c>
      <c r="H92" s="11">
        <f>F92*2.87%</f>
        <v>2009</v>
      </c>
      <c r="I92" s="11">
        <f t="shared" si="57"/>
        <v>65863</v>
      </c>
      <c r="J92" s="11">
        <v>5368.45</v>
      </c>
      <c r="K92" s="11"/>
      <c r="L92" s="11"/>
      <c r="M92" s="11">
        <f t="shared" ref="M92" si="59">SUM(G92+H92+J92+K92+L92)</f>
        <v>9505.4500000000007</v>
      </c>
      <c r="N92" s="11">
        <f t="shared" si="58"/>
        <v>60494.55</v>
      </c>
      <c r="O92" s="101"/>
      <c r="P92" s="102"/>
    </row>
    <row r="93" spans="1:16" s="114" customFormat="1" ht="31.5" x14ac:dyDescent="0.25">
      <c r="A93" s="206">
        <v>75</v>
      </c>
      <c r="B93" s="49" t="s">
        <v>541</v>
      </c>
      <c r="C93" s="14" t="s">
        <v>115</v>
      </c>
      <c r="D93" s="60" t="s">
        <v>777</v>
      </c>
      <c r="E93" s="10"/>
      <c r="F93" s="42">
        <v>70000</v>
      </c>
      <c r="G93" s="32">
        <v>2128</v>
      </c>
      <c r="H93" s="32">
        <v>2009</v>
      </c>
      <c r="I93" s="11">
        <f t="shared" si="57"/>
        <v>65863</v>
      </c>
      <c r="J93" s="11">
        <v>5368.45</v>
      </c>
      <c r="K93" s="11"/>
      <c r="L93" s="11"/>
      <c r="M93" s="11">
        <f>SUM(G93+H93+J93+K93+L93)</f>
        <v>9505.4500000000007</v>
      </c>
      <c r="N93" s="11">
        <f>SUM(E93+F93-M93)</f>
        <v>60494.55</v>
      </c>
      <c r="O93" s="101"/>
      <c r="P93" s="102"/>
    </row>
    <row r="94" spans="1:16" s="114" customFormat="1" x14ac:dyDescent="0.25">
      <c r="A94" s="206">
        <v>76</v>
      </c>
      <c r="B94" s="36" t="s">
        <v>580</v>
      </c>
      <c r="C94" s="37" t="s">
        <v>116</v>
      </c>
      <c r="D94" s="37" t="s">
        <v>774</v>
      </c>
      <c r="E94" s="28"/>
      <c r="F94" s="11">
        <v>59057.39</v>
      </c>
      <c r="G94" s="11">
        <v>1795.34</v>
      </c>
      <c r="H94" s="11">
        <v>1694.95</v>
      </c>
      <c r="I94" s="11">
        <f t="shared" si="57"/>
        <v>55567.100000000006</v>
      </c>
      <c r="J94" s="11">
        <v>3309.27</v>
      </c>
      <c r="K94" s="11"/>
      <c r="L94" s="11"/>
      <c r="M94" s="11">
        <f t="shared" ref="M94" si="60">SUM(G94+H94+J94+K94+L94)</f>
        <v>6799.5599999999995</v>
      </c>
      <c r="N94" s="11">
        <f t="shared" ref="N94" si="61">SUM(F94-M94)</f>
        <v>52257.83</v>
      </c>
      <c r="O94" s="101"/>
      <c r="P94" s="102"/>
    </row>
    <row r="95" spans="1:16" s="122" customFormat="1" x14ac:dyDescent="0.25">
      <c r="A95" s="121">
        <v>0</v>
      </c>
      <c r="B95" s="86" t="s">
        <v>581</v>
      </c>
      <c r="C95" s="85" t="s">
        <v>117</v>
      </c>
      <c r="D95" s="87" t="s">
        <v>774</v>
      </c>
      <c r="E95" s="85"/>
      <c r="F95" s="67">
        <v>59057.39</v>
      </c>
      <c r="G95" s="67">
        <v>1795.34</v>
      </c>
      <c r="H95" s="67">
        <v>1694.95</v>
      </c>
      <c r="I95" s="67">
        <f t="shared" si="57"/>
        <v>55567.100000000006</v>
      </c>
      <c r="J95" s="67">
        <v>3309.27</v>
      </c>
      <c r="K95" s="67">
        <v>1461.6600000000003</v>
      </c>
      <c r="L95" s="67"/>
      <c r="M95" s="67">
        <f>SUM(G95+H95+J95+K95+L95)</f>
        <v>8261.2199999999993</v>
      </c>
      <c r="N95" s="67">
        <f>SUM(F95-M95)</f>
        <v>50796.17</v>
      </c>
      <c r="O95" s="101"/>
      <c r="P95" s="102"/>
    </row>
    <row r="96" spans="1:16" s="114" customFormat="1" x14ac:dyDescent="0.25">
      <c r="A96" s="206">
        <v>86</v>
      </c>
      <c r="B96" s="49" t="s">
        <v>471</v>
      </c>
      <c r="C96" s="14" t="s">
        <v>118</v>
      </c>
      <c r="D96" s="60" t="s">
        <v>119</v>
      </c>
      <c r="E96" s="28"/>
      <c r="F96" s="11">
        <v>45933.54</v>
      </c>
      <c r="G96" s="11">
        <v>1396.38</v>
      </c>
      <c r="H96" s="11">
        <v>1318.29</v>
      </c>
      <c r="I96" s="11">
        <f>E96+F96-G96-H96-L96</f>
        <v>43218.87</v>
      </c>
      <c r="J96" s="11">
        <v>1280.08</v>
      </c>
      <c r="K96" s="11"/>
      <c r="L96" s="11"/>
      <c r="M96" s="11">
        <f t="shared" ref="M96:M100" si="62">SUM(G96+H96+J96+K96+L96)</f>
        <v>3994.75</v>
      </c>
      <c r="N96" s="11">
        <f>SUM(F96-M96)</f>
        <v>41938.79</v>
      </c>
      <c r="O96" s="101"/>
      <c r="P96" s="102"/>
    </row>
    <row r="97" spans="1:16" s="114" customFormat="1" x14ac:dyDescent="0.25">
      <c r="A97" s="206">
        <v>77</v>
      </c>
      <c r="B97" s="49" t="s">
        <v>582</v>
      </c>
      <c r="C97" s="14" t="s">
        <v>120</v>
      </c>
      <c r="D97" s="60" t="s">
        <v>121</v>
      </c>
      <c r="E97" s="28"/>
      <c r="F97" s="11">
        <v>39371.599999999999</v>
      </c>
      <c r="G97" s="11">
        <v>1196.9000000000001</v>
      </c>
      <c r="H97" s="11">
        <v>1129.96</v>
      </c>
      <c r="I97" s="11">
        <f t="shared" ref="I97:I104" si="63">F97-G97-H97-L97</f>
        <v>37044.74</v>
      </c>
      <c r="J97" s="11">
        <v>353.96</v>
      </c>
      <c r="K97" s="11"/>
      <c r="L97" s="11"/>
      <c r="M97" s="11">
        <f t="shared" si="62"/>
        <v>2680.82</v>
      </c>
      <c r="N97" s="11">
        <f t="shared" ref="N97:N100" si="64">SUM(F97-M97)</f>
        <v>36690.78</v>
      </c>
      <c r="O97" s="101"/>
      <c r="P97" s="102"/>
    </row>
    <row r="98" spans="1:16" s="114" customFormat="1" x14ac:dyDescent="0.25">
      <c r="A98" s="206">
        <v>78</v>
      </c>
      <c r="B98" s="49" t="s">
        <v>583</v>
      </c>
      <c r="C98" s="14" t="s">
        <v>122</v>
      </c>
      <c r="D98" s="60" t="s">
        <v>121</v>
      </c>
      <c r="E98" s="28"/>
      <c r="F98" s="11">
        <v>39371.599999999999</v>
      </c>
      <c r="G98" s="11">
        <v>1196.9000000000001</v>
      </c>
      <c r="H98" s="11">
        <v>1129.96</v>
      </c>
      <c r="I98" s="11">
        <f t="shared" si="63"/>
        <v>37044.74</v>
      </c>
      <c r="J98" s="11">
        <v>353.96</v>
      </c>
      <c r="K98" s="11"/>
      <c r="L98" s="11"/>
      <c r="M98" s="11">
        <f t="shared" si="62"/>
        <v>2680.82</v>
      </c>
      <c r="N98" s="11">
        <f t="shared" si="64"/>
        <v>36690.78</v>
      </c>
      <c r="O98" s="101"/>
      <c r="P98" s="102"/>
    </row>
    <row r="99" spans="1:16" s="114" customFormat="1" x14ac:dyDescent="0.25">
      <c r="A99" s="206">
        <v>79</v>
      </c>
      <c r="B99" s="49" t="s">
        <v>584</v>
      </c>
      <c r="C99" s="14" t="s">
        <v>123</v>
      </c>
      <c r="D99" s="60" t="s">
        <v>121</v>
      </c>
      <c r="E99" s="28"/>
      <c r="F99" s="11">
        <v>39371.599999999999</v>
      </c>
      <c r="G99" s="11">
        <v>1196.9000000000001</v>
      </c>
      <c r="H99" s="11">
        <v>1129.96</v>
      </c>
      <c r="I99" s="11">
        <f t="shared" si="63"/>
        <v>37044.74</v>
      </c>
      <c r="J99" s="11">
        <v>353.96</v>
      </c>
      <c r="K99" s="11"/>
      <c r="L99" s="11"/>
      <c r="M99" s="11">
        <f t="shared" si="62"/>
        <v>2680.82</v>
      </c>
      <c r="N99" s="11">
        <f t="shared" si="64"/>
        <v>36690.78</v>
      </c>
      <c r="O99" s="101"/>
      <c r="P99" s="102"/>
    </row>
    <row r="100" spans="1:16" s="114" customFormat="1" x14ac:dyDescent="0.25">
      <c r="A100" s="206">
        <v>82</v>
      </c>
      <c r="B100" s="49" t="s">
        <v>124</v>
      </c>
      <c r="C100" s="14" t="s">
        <v>125</v>
      </c>
      <c r="D100" s="60" t="s">
        <v>121</v>
      </c>
      <c r="E100" s="10"/>
      <c r="F100" s="11">
        <v>39371.599999999999</v>
      </c>
      <c r="G100" s="11">
        <v>1196.9000000000001</v>
      </c>
      <c r="H100" s="11">
        <v>1129.96</v>
      </c>
      <c r="I100" s="11">
        <f t="shared" si="63"/>
        <v>37044.74</v>
      </c>
      <c r="J100" s="11">
        <v>353.96</v>
      </c>
      <c r="K100" s="11"/>
      <c r="L100" s="11"/>
      <c r="M100" s="11">
        <f t="shared" si="62"/>
        <v>2680.82</v>
      </c>
      <c r="N100" s="11">
        <f t="shared" si="64"/>
        <v>36690.78</v>
      </c>
      <c r="O100" s="101"/>
      <c r="P100" s="102"/>
    </row>
    <row r="101" spans="1:16" s="114" customFormat="1" x14ac:dyDescent="0.25">
      <c r="A101" s="206">
        <v>83</v>
      </c>
      <c r="B101" s="49" t="s">
        <v>585</v>
      </c>
      <c r="C101" s="14" t="s">
        <v>126</v>
      </c>
      <c r="D101" s="60" t="s">
        <v>127</v>
      </c>
      <c r="E101" s="28"/>
      <c r="F101" s="11">
        <v>39371.599999999999</v>
      </c>
      <c r="G101" s="11">
        <v>1196.9000000000001</v>
      </c>
      <c r="H101" s="11">
        <v>1129.96</v>
      </c>
      <c r="I101" s="11">
        <f t="shared" si="63"/>
        <v>37044.74</v>
      </c>
      <c r="J101" s="11">
        <v>353.96</v>
      </c>
      <c r="K101" s="120">
        <v>1486.7000000000003</v>
      </c>
      <c r="L101" s="11"/>
      <c r="M101" s="11">
        <f>SUM(G101+H101+J101+K101+L101)</f>
        <v>4167.5200000000004</v>
      </c>
      <c r="N101" s="11">
        <f>SUM(F101-M101)</f>
        <v>35204.080000000002</v>
      </c>
      <c r="O101" s="101"/>
      <c r="P101" s="102"/>
    </row>
    <row r="102" spans="1:16" s="114" customFormat="1" x14ac:dyDescent="0.25">
      <c r="A102" s="206">
        <v>84</v>
      </c>
      <c r="B102" s="49" t="s">
        <v>128</v>
      </c>
      <c r="C102" s="14" t="s">
        <v>129</v>
      </c>
      <c r="D102" s="60" t="s">
        <v>127</v>
      </c>
      <c r="E102" s="28"/>
      <c r="F102" s="11">
        <v>39371.599999999999</v>
      </c>
      <c r="G102" s="11">
        <v>1196.9000000000001</v>
      </c>
      <c r="H102" s="11">
        <v>1129.96</v>
      </c>
      <c r="I102" s="11">
        <f t="shared" si="63"/>
        <v>37044.74</v>
      </c>
      <c r="J102" s="11">
        <v>353.96</v>
      </c>
      <c r="K102" s="11"/>
      <c r="L102" s="11"/>
      <c r="M102" s="11">
        <f t="shared" ref="M102" si="65">SUM(G102+H102+J102+K102+L102)</f>
        <v>2680.82</v>
      </c>
      <c r="N102" s="11">
        <f t="shared" ref="N102" si="66">SUM(F102-M102)</f>
        <v>36690.78</v>
      </c>
      <c r="O102" s="101"/>
      <c r="P102" s="102"/>
    </row>
    <row r="103" spans="1:16" s="114" customFormat="1" x14ac:dyDescent="0.25">
      <c r="A103" s="206">
        <v>63</v>
      </c>
      <c r="B103" s="36" t="s">
        <v>586</v>
      </c>
      <c r="C103" s="37" t="s">
        <v>130</v>
      </c>
      <c r="D103" s="37" t="s">
        <v>127</v>
      </c>
      <c r="E103" s="28"/>
      <c r="F103" s="11">
        <v>39371.599999999999</v>
      </c>
      <c r="G103" s="11">
        <v>1196.9000000000001</v>
      </c>
      <c r="H103" s="11">
        <v>1129.96</v>
      </c>
      <c r="I103" s="11">
        <f t="shared" si="63"/>
        <v>37044.74</v>
      </c>
      <c r="J103" s="11">
        <v>353.96</v>
      </c>
      <c r="K103" s="11"/>
      <c r="L103" s="11"/>
      <c r="M103" s="11">
        <f>SUM(G103+H103+J103+K103+L103)</f>
        <v>2680.82</v>
      </c>
      <c r="N103" s="11">
        <f>SUM(F103-M103)</f>
        <v>36690.78</v>
      </c>
      <c r="O103" s="101"/>
      <c r="P103" s="102"/>
    </row>
    <row r="104" spans="1:16" s="114" customFormat="1" x14ac:dyDescent="0.25">
      <c r="A104" s="206">
        <v>81</v>
      </c>
      <c r="B104" s="36" t="s">
        <v>587</v>
      </c>
      <c r="C104" s="37" t="s">
        <v>131</v>
      </c>
      <c r="D104" s="37" t="s">
        <v>127</v>
      </c>
      <c r="E104" s="28"/>
      <c r="F104" s="11">
        <v>39371.599999999999</v>
      </c>
      <c r="G104" s="11">
        <v>1196.9000000000001</v>
      </c>
      <c r="H104" s="11">
        <v>1129.96</v>
      </c>
      <c r="I104" s="11">
        <f t="shared" si="63"/>
        <v>37044.74</v>
      </c>
      <c r="J104" s="11">
        <v>353.96</v>
      </c>
      <c r="K104" s="11"/>
      <c r="L104" s="11"/>
      <c r="M104" s="11">
        <f t="shared" ref="M104" si="67">SUM(G104+H104+J104+K104+L104)</f>
        <v>2680.82</v>
      </c>
      <c r="N104" s="11">
        <f t="shared" ref="N104" si="68">SUM(F104-M104)</f>
        <v>36690.78</v>
      </c>
      <c r="O104" s="101"/>
      <c r="P104" s="102"/>
    </row>
    <row r="105" spans="1:16" s="106" customFormat="1" x14ac:dyDescent="0.25">
      <c r="A105" s="206">
        <v>80</v>
      </c>
      <c r="B105" s="36" t="s">
        <v>780</v>
      </c>
      <c r="C105" s="37" t="s">
        <v>134</v>
      </c>
      <c r="D105" s="37" t="s">
        <v>71</v>
      </c>
      <c r="E105" s="28"/>
      <c r="F105" s="11">
        <v>32809.660000000003</v>
      </c>
      <c r="G105" s="11">
        <v>997.41</v>
      </c>
      <c r="H105" s="11">
        <v>941.64</v>
      </c>
      <c r="I105" s="11">
        <f>F105-G105-H105-L105</f>
        <v>30870.610000000004</v>
      </c>
      <c r="J105" s="11">
        <v>0</v>
      </c>
      <c r="K105" s="11"/>
      <c r="L105" s="11"/>
      <c r="M105" s="11">
        <f>SUM(G105+H105+J105+K105+L105)</f>
        <v>1939.05</v>
      </c>
      <c r="N105" s="11">
        <f>SUM(F105-M105)</f>
        <v>30870.610000000004</v>
      </c>
      <c r="O105" s="101"/>
      <c r="P105" s="102"/>
    </row>
    <row r="106" spans="1:16" s="106" customFormat="1" x14ac:dyDescent="0.25">
      <c r="A106" s="107">
        <v>73</v>
      </c>
      <c r="B106" s="78" t="s">
        <v>588</v>
      </c>
      <c r="C106" s="79" t="s">
        <v>132</v>
      </c>
      <c r="D106" s="80" t="s">
        <v>133</v>
      </c>
      <c r="E106" s="73"/>
      <c r="F106" s="65">
        <v>30000</v>
      </c>
      <c r="G106" s="74">
        <v>912</v>
      </c>
      <c r="H106" s="74">
        <v>861</v>
      </c>
      <c r="I106" s="74">
        <f>E106+F106-G106-H106-L106</f>
        <v>28227</v>
      </c>
      <c r="J106" s="74">
        <v>0</v>
      </c>
      <c r="K106" s="74"/>
      <c r="L106" s="74"/>
      <c r="M106" s="74">
        <f>SUM(G106+H106+J106+K106+L106)</f>
        <v>1773</v>
      </c>
      <c r="N106" s="74">
        <f>SUM(E106+F106-M106)</f>
        <v>28227</v>
      </c>
      <c r="O106" s="101"/>
      <c r="P106" s="102"/>
    </row>
    <row r="107" spans="1:16" s="114" customFormat="1" x14ac:dyDescent="0.25">
      <c r="A107" s="206">
        <v>61</v>
      </c>
      <c r="B107" s="36" t="s">
        <v>589</v>
      </c>
      <c r="C107" s="37" t="s">
        <v>135</v>
      </c>
      <c r="D107" s="37" t="s">
        <v>29</v>
      </c>
      <c r="E107" s="10"/>
      <c r="F107" s="11">
        <v>19685.8</v>
      </c>
      <c r="G107" s="11">
        <v>598.45000000000005</v>
      </c>
      <c r="H107" s="11">
        <v>564.98</v>
      </c>
      <c r="I107" s="11">
        <f t="shared" ref="I107:I109" si="69">F107-G107-H107-L107</f>
        <v>18522.37</v>
      </c>
      <c r="J107" s="11">
        <v>0</v>
      </c>
      <c r="K107" s="11"/>
      <c r="L107" s="11"/>
      <c r="M107" s="11">
        <f t="shared" ref="M107:M109" si="70">SUM(G107+H107+J107+K107+L107)</f>
        <v>1163.43</v>
      </c>
      <c r="N107" s="11">
        <f t="shared" ref="N107:N108" si="71">SUM(F107-M107)</f>
        <v>18522.37</v>
      </c>
      <c r="O107" s="101"/>
      <c r="P107" s="102"/>
    </row>
    <row r="108" spans="1:16" s="114" customFormat="1" x14ac:dyDescent="0.25">
      <c r="A108" s="206">
        <v>62</v>
      </c>
      <c r="B108" s="36" t="s">
        <v>590</v>
      </c>
      <c r="C108" s="37" t="s">
        <v>136</v>
      </c>
      <c r="D108" s="37" t="s">
        <v>29</v>
      </c>
      <c r="E108" s="10"/>
      <c r="F108" s="11">
        <v>19685.8</v>
      </c>
      <c r="G108" s="11">
        <v>598.45000000000005</v>
      </c>
      <c r="H108" s="11">
        <v>564.98</v>
      </c>
      <c r="I108" s="11">
        <f t="shared" si="69"/>
        <v>18522.37</v>
      </c>
      <c r="J108" s="11">
        <v>0</v>
      </c>
      <c r="K108" s="11"/>
      <c r="L108" s="11"/>
      <c r="M108" s="11">
        <f t="shared" si="70"/>
        <v>1163.43</v>
      </c>
      <c r="N108" s="11">
        <f t="shared" si="71"/>
        <v>18522.37</v>
      </c>
      <c r="O108" s="101"/>
      <c r="P108" s="102"/>
    </row>
    <row r="109" spans="1:16" s="114" customFormat="1" x14ac:dyDescent="0.25">
      <c r="A109" s="206">
        <v>85</v>
      </c>
      <c r="B109" s="49" t="s">
        <v>137</v>
      </c>
      <c r="C109" s="14" t="s">
        <v>138</v>
      </c>
      <c r="D109" s="60" t="s">
        <v>139</v>
      </c>
      <c r="E109" s="10"/>
      <c r="F109" s="11">
        <v>19685.8</v>
      </c>
      <c r="G109" s="11">
        <v>598.45000000000005</v>
      </c>
      <c r="H109" s="11">
        <v>564.98</v>
      </c>
      <c r="I109" s="11">
        <f t="shared" si="69"/>
        <v>18522.37</v>
      </c>
      <c r="J109" s="11">
        <v>0</v>
      </c>
      <c r="K109" s="11"/>
      <c r="L109" s="11"/>
      <c r="M109" s="11">
        <f t="shared" si="70"/>
        <v>1163.43</v>
      </c>
      <c r="N109" s="11">
        <f>SUM(F109-M109)</f>
        <v>18522.37</v>
      </c>
      <c r="O109" s="101"/>
      <c r="P109" s="102"/>
    </row>
    <row r="110" spans="1:16" s="113" customFormat="1" x14ac:dyDescent="0.25">
      <c r="A110" s="206"/>
      <c r="B110" s="53" t="s">
        <v>30</v>
      </c>
      <c r="C110" s="5"/>
      <c r="D110" s="62"/>
      <c r="E110" s="13">
        <f t="shared" ref="E110:N110" si="72">SUM(E80:E109)</f>
        <v>0</v>
      </c>
      <c r="F110" s="13">
        <f t="shared" si="72"/>
        <v>2053274.5100000005</v>
      </c>
      <c r="G110" s="13">
        <f t="shared" si="72"/>
        <v>58384.719999999987</v>
      </c>
      <c r="H110" s="13">
        <f t="shared" si="72"/>
        <v>58928.917499999989</v>
      </c>
      <c r="I110" s="13">
        <f t="shared" si="72"/>
        <v>1933580.6325000005</v>
      </c>
      <c r="J110" s="13">
        <f t="shared" si="72"/>
        <v>194450.74999999997</v>
      </c>
      <c r="K110" s="13">
        <f t="shared" si="72"/>
        <v>11745.279999999999</v>
      </c>
      <c r="L110" s="13">
        <f t="shared" si="72"/>
        <v>2380.2399999999998</v>
      </c>
      <c r="M110" s="13">
        <f t="shared" si="72"/>
        <v>325889.90750000003</v>
      </c>
      <c r="N110" s="13">
        <f t="shared" si="72"/>
        <v>1727384.6025000007</v>
      </c>
      <c r="O110" s="101"/>
      <c r="P110" s="102"/>
    </row>
    <row r="111" spans="1:16" s="270" customFormat="1" x14ac:dyDescent="0.25">
      <c r="A111" s="268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</row>
    <row r="112" spans="1:16" s="103" customFormat="1" x14ac:dyDescent="0.25">
      <c r="A112" s="206"/>
      <c r="B112" s="265" t="s">
        <v>484</v>
      </c>
      <c r="C112" s="265"/>
      <c r="D112" s="265"/>
      <c r="E112" s="5"/>
      <c r="F112" s="5"/>
      <c r="G112" s="6"/>
      <c r="H112" s="6"/>
      <c r="I112" s="7"/>
      <c r="J112" s="5"/>
      <c r="K112" s="5"/>
      <c r="L112" s="5"/>
      <c r="M112" s="5"/>
      <c r="N112" s="5"/>
      <c r="O112" s="101"/>
      <c r="P112" s="102"/>
    </row>
    <row r="113" spans="1:16" s="123" customFormat="1" x14ac:dyDescent="0.25">
      <c r="A113" s="206">
        <v>87</v>
      </c>
      <c r="B113" s="36" t="s">
        <v>591</v>
      </c>
      <c r="C113" s="37" t="s">
        <v>140</v>
      </c>
      <c r="D113" s="37" t="s">
        <v>782</v>
      </c>
      <c r="E113" s="10"/>
      <c r="F113" s="11">
        <v>196857.95</v>
      </c>
      <c r="G113" s="11">
        <v>4742.3999999999996</v>
      </c>
      <c r="H113" s="11">
        <v>5649.8231650000007</v>
      </c>
      <c r="I113" s="11">
        <f t="shared" ref="I113" si="73">F113-G113-H113-L113</f>
        <v>186465.72683500001</v>
      </c>
      <c r="J113" s="11">
        <v>35199.370000000003</v>
      </c>
      <c r="K113" s="11"/>
      <c r="L113" s="11"/>
      <c r="M113" s="11">
        <f t="shared" ref="M113" si="74">SUM(G113+H113+J113+K113+L113)</f>
        <v>45591.593164999998</v>
      </c>
      <c r="N113" s="11">
        <f t="shared" ref="N113:N114" si="75">SUM(F113-M113)</f>
        <v>151266.35683500001</v>
      </c>
      <c r="O113" s="101"/>
      <c r="P113" s="102"/>
    </row>
    <row r="114" spans="1:16" s="123" customFormat="1" x14ac:dyDescent="0.25">
      <c r="A114" s="206">
        <v>88</v>
      </c>
      <c r="B114" s="36" t="s">
        <v>592</v>
      </c>
      <c r="C114" s="37" t="s">
        <v>141</v>
      </c>
      <c r="D114" s="37" t="s">
        <v>142</v>
      </c>
      <c r="E114" s="10"/>
      <c r="F114" s="11">
        <v>137800.57</v>
      </c>
      <c r="G114" s="11">
        <v>4189.1373279999998</v>
      </c>
      <c r="H114" s="11">
        <v>3954.88</v>
      </c>
      <c r="I114" s="11">
        <f>F114-G114-H114-L114</f>
        <v>128466.432672</v>
      </c>
      <c r="J114" s="11">
        <v>20699.54</v>
      </c>
      <c r="K114" s="11"/>
      <c r="L114" s="11">
        <v>1190.1199999999999</v>
      </c>
      <c r="M114" s="11">
        <f>SUM(G114+H114+J114+K114+L114)</f>
        <v>30033.677328000002</v>
      </c>
      <c r="N114" s="11">
        <f t="shared" si="75"/>
        <v>107766.892672</v>
      </c>
      <c r="O114" s="101"/>
      <c r="P114" s="102"/>
    </row>
    <row r="115" spans="1:16" s="123" customFormat="1" x14ac:dyDescent="0.25">
      <c r="A115" s="206">
        <v>89</v>
      </c>
      <c r="B115" s="49" t="s">
        <v>593</v>
      </c>
      <c r="C115" s="14" t="s">
        <v>143</v>
      </c>
      <c r="D115" s="60" t="s">
        <v>781</v>
      </c>
      <c r="E115" s="10"/>
      <c r="F115" s="11">
        <v>137800.57</v>
      </c>
      <c r="G115" s="11">
        <v>4189.1373279999998</v>
      </c>
      <c r="H115" s="11">
        <v>3954.88</v>
      </c>
      <c r="I115" s="11">
        <f>F115-G115-H115-L115</f>
        <v>129656.55267199999</v>
      </c>
      <c r="J115" s="11">
        <v>20997.07</v>
      </c>
      <c r="K115" s="11"/>
      <c r="L115" s="11"/>
      <c r="M115" s="11">
        <f t="shared" ref="M115:M116" si="76">SUM(G115+H115+J115+K115+L115)</f>
        <v>29141.087328000001</v>
      </c>
      <c r="N115" s="11">
        <f>SUM(F115-M115)</f>
        <v>108659.48267200001</v>
      </c>
      <c r="O115" s="101"/>
      <c r="P115" s="102"/>
    </row>
    <row r="116" spans="1:16" s="123" customFormat="1" x14ac:dyDescent="0.25">
      <c r="A116" s="206">
        <v>90</v>
      </c>
      <c r="B116" s="49" t="s">
        <v>144</v>
      </c>
      <c r="C116" s="14" t="s">
        <v>145</v>
      </c>
      <c r="D116" s="60" t="s">
        <v>764</v>
      </c>
      <c r="E116" s="10"/>
      <c r="F116" s="11">
        <v>98428.97</v>
      </c>
      <c r="G116" s="11">
        <v>2992.24</v>
      </c>
      <c r="H116" s="11">
        <v>2824.91</v>
      </c>
      <c r="I116" s="11">
        <f t="shared" ref="I116:I117" si="77">F116-G116-H116-L116</f>
        <v>92611.819999999992</v>
      </c>
      <c r="J116" s="11">
        <v>11735.89</v>
      </c>
      <c r="K116" s="11"/>
      <c r="L116" s="11"/>
      <c r="M116" s="11">
        <f t="shared" si="76"/>
        <v>17553.04</v>
      </c>
      <c r="N116" s="11">
        <f t="shared" ref="N116" si="78">SUM(F116-M116)</f>
        <v>80875.929999999993</v>
      </c>
      <c r="O116" s="101"/>
      <c r="P116" s="102"/>
    </row>
    <row r="117" spans="1:16" s="123" customFormat="1" x14ac:dyDescent="0.25">
      <c r="A117" s="206">
        <v>91</v>
      </c>
      <c r="B117" s="49" t="s">
        <v>594</v>
      </c>
      <c r="C117" s="14" t="s">
        <v>146</v>
      </c>
      <c r="D117" s="60" t="s">
        <v>764</v>
      </c>
      <c r="E117" s="10"/>
      <c r="F117" s="11">
        <v>98428.97</v>
      </c>
      <c r="G117" s="11">
        <v>2992.24</v>
      </c>
      <c r="H117" s="11">
        <v>2824.91</v>
      </c>
      <c r="I117" s="11">
        <f t="shared" si="77"/>
        <v>92611.819999999992</v>
      </c>
      <c r="J117" s="11">
        <v>11735.89</v>
      </c>
      <c r="K117" s="11">
        <v>1474.1800000000003</v>
      </c>
      <c r="L117" s="11"/>
      <c r="M117" s="11">
        <f>SUM(G117+H117+J117+K117+L117)</f>
        <v>19027.22</v>
      </c>
      <c r="N117" s="11">
        <f>SUM(F117-M117)</f>
        <v>79401.75</v>
      </c>
      <c r="O117" s="101"/>
      <c r="P117" s="102"/>
    </row>
    <row r="118" spans="1:16" s="123" customFormat="1" x14ac:dyDescent="0.25">
      <c r="A118" s="206">
        <v>92</v>
      </c>
      <c r="B118" s="49" t="s">
        <v>595</v>
      </c>
      <c r="C118" s="14" t="s">
        <v>147</v>
      </c>
      <c r="D118" s="60" t="s">
        <v>768</v>
      </c>
      <c r="E118" s="10"/>
      <c r="F118" s="11">
        <v>98428.97</v>
      </c>
      <c r="G118" s="11">
        <v>2992.24</v>
      </c>
      <c r="H118" s="11">
        <v>2824.91</v>
      </c>
      <c r="I118" s="11">
        <f>F118-G118-H118-L118</f>
        <v>92611.819999999992</v>
      </c>
      <c r="J118" s="11">
        <v>11735.89</v>
      </c>
      <c r="K118" s="11"/>
      <c r="L118" s="11"/>
      <c r="M118" s="11">
        <f>SUM(G118+H118+J118+K118+L118)</f>
        <v>17553.04</v>
      </c>
      <c r="N118" s="11">
        <f>SUM(F118-M118)</f>
        <v>80875.929999999993</v>
      </c>
      <c r="O118" s="101"/>
      <c r="P118" s="102"/>
    </row>
    <row r="119" spans="1:16" s="123" customFormat="1" x14ac:dyDescent="0.25">
      <c r="A119" s="206">
        <v>93</v>
      </c>
      <c r="B119" s="49" t="s">
        <v>596</v>
      </c>
      <c r="C119" s="14" t="s">
        <v>148</v>
      </c>
      <c r="D119" s="60" t="s">
        <v>764</v>
      </c>
      <c r="E119" s="10"/>
      <c r="F119" s="11">
        <v>98428.97</v>
      </c>
      <c r="G119" s="11">
        <v>2992.24</v>
      </c>
      <c r="H119" s="11">
        <v>2824.91</v>
      </c>
      <c r="I119" s="11">
        <f t="shared" ref="I119" si="79">F119-G119-H119-L119</f>
        <v>92611.819999999992</v>
      </c>
      <c r="J119" s="11">
        <v>11735.89</v>
      </c>
      <c r="K119" s="11"/>
      <c r="L119" s="11"/>
      <c r="M119" s="11">
        <f t="shared" ref="M119" si="80">SUM(G119+H119+J119+K119+L119)</f>
        <v>17553.04</v>
      </c>
      <c r="N119" s="11">
        <f t="shared" ref="N119" si="81">SUM(F119-M119)</f>
        <v>80875.929999999993</v>
      </c>
      <c r="O119" s="101"/>
      <c r="P119" s="102"/>
    </row>
    <row r="120" spans="1:16" s="123" customFormat="1" x14ac:dyDescent="0.25">
      <c r="A120" s="206">
        <v>94</v>
      </c>
      <c r="B120" s="49" t="s">
        <v>597</v>
      </c>
      <c r="C120" s="14" t="s">
        <v>149</v>
      </c>
      <c r="D120" s="60" t="s">
        <v>764</v>
      </c>
      <c r="E120" s="10"/>
      <c r="F120" s="11">
        <v>98428.97</v>
      </c>
      <c r="G120" s="11">
        <v>2992.24</v>
      </c>
      <c r="H120" s="11">
        <v>2824.91</v>
      </c>
      <c r="I120" s="11">
        <f>F120-G120-H120-L120</f>
        <v>90231.579999999987</v>
      </c>
      <c r="J120" s="11">
        <v>11140.83</v>
      </c>
      <c r="K120" s="11"/>
      <c r="L120" s="11">
        <v>2380.2399999999998</v>
      </c>
      <c r="M120" s="11">
        <f>SUM(G120+H120+J120+K120+L120)</f>
        <v>19338.22</v>
      </c>
      <c r="N120" s="11">
        <f>SUM(F120-M120)</f>
        <v>79090.75</v>
      </c>
      <c r="O120" s="101"/>
      <c r="P120" s="102"/>
    </row>
    <row r="121" spans="1:16" s="106" customFormat="1" x14ac:dyDescent="0.25">
      <c r="A121" s="107">
        <v>97</v>
      </c>
      <c r="B121" s="78" t="s">
        <v>598</v>
      </c>
      <c r="C121" s="79" t="s">
        <v>150</v>
      </c>
      <c r="D121" s="80" t="s">
        <v>764</v>
      </c>
      <c r="E121" s="75"/>
      <c r="F121" s="65">
        <v>98428.97</v>
      </c>
      <c r="G121" s="74">
        <v>2992.24</v>
      </c>
      <c r="H121" s="74">
        <v>2824.91</v>
      </c>
      <c r="I121" s="74">
        <f t="shared" ref="I121" si="82">F121-G121-H121-L121</f>
        <v>92611.819999999992</v>
      </c>
      <c r="J121" s="74">
        <v>11735.89</v>
      </c>
      <c r="K121" s="74"/>
      <c r="L121" s="74"/>
      <c r="M121" s="74">
        <f t="shared" ref="M121" si="83">SUM(G121+H121+J121+K121+L121)</f>
        <v>17553.04</v>
      </c>
      <c r="N121" s="74">
        <f t="shared" ref="N121" si="84">SUM(F121-M121)</f>
        <v>80875.929999999993</v>
      </c>
      <c r="O121" s="101"/>
      <c r="P121" s="102"/>
    </row>
    <row r="122" spans="1:16" s="123" customFormat="1" x14ac:dyDescent="0.25">
      <c r="A122" s="206">
        <v>100</v>
      </c>
      <c r="B122" s="49" t="s">
        <v>515</v>
      </c>
      <c r="C122" s="14" t="s">
        <v>151</v>
      </c>
      <c r="D122" s="60" t="s">
        <v>770</v>
      </c>
      <c r="E122" s="28"/>
      <c r="F122" s="11">
        <v>78743.179999999993</v>
      </c>
      <c r="G122" s="11">
        <v>2393.79</v>
      </c>
      <c r="H122" s="11">
        <v>2259.9299999999998</v>
      </c>
      <c r="I122" s="11">
        <f>F122-G122-H122-L122</f>
        <v>71709.22</v>
      </c>
      <c r="J122" s="11">
        <v>6537.69</v>
      </c>
      <c r="K122" s="11"/>
      <c r="L122" s="11">
        <v>2380.2399999999998</v>
      </c>
      <c r="M122" s="11">
        <f>SUM(G122+H122+J122+K122+L122)</f>
        <v>13571.65</v>
      </c>
      <c r="N122" s="11">
        <f>SUM(F122-M122)</f>
        <v>65171.529999999992</v>
      </c>
      <c r="O122" s="101"/>
      <c r="P122" s="102"/>
    </row>
    <row r="123" spans="1:16" s="123" customFormat="1" x14ac:dyDescent="0.25">
      <c r="A123" s="206">
        <v>95</v>
      </c>
      <c r="B123" s="49" t="s">
        <v>599</v>
      </c>
      <c r="C123" s="14" t="s">
        <v>152</v>
      </c>
      <c r="D123" s="60" t="s">
        <v>769</v>
      </c>
      <c r="E123" s="10"/>
      <c r="F123" s="11">
        <v>72181.25</v>
      </c>
      <c r="G123" s="11">
        <v>2194.31</v>
      </c>
      <c r="H123" s="11">
        <v>2071.6</v>
      </c>
      <c r="I123" s="11">
        <f>F123-G123-H123-L123</f>
        <v>67915.34</v>
      </c>
      <c r="J123" s="11">
        <v>5778.92</v>
      </c>
      <c r="K123" s="11"/>
      <c r="L123" s="11"/>
      <c r="M123" s="11">
        <f>SUM(G123+H123+J123+K123+L123)</f>
        <v>10044.83</v>
      </c>
      <c r="N123" s="11">
        <f>SUM(F123-M123)</f>
        <v>62136.42</v>
      </c>
      <c r="O123" s="101"/>
      <c r="P123" s="102"/>
    </row>
    <row r="124" spans="1:16" s="123" customFormat="1" x14ac:dyDescent="0.25">
      <c r="A124" s="206">
        <v>96</v>
      </c>
      <c r="B124" s="49" t="s">
        <v>600</v>
      </c>
      <c r="C124" s="14" t="s">
        <v>153</v>
      </c>
      <c r="D124" s="60" t="s">
        <v>765</v>
      </c>
      <c r="E124" s="10"/>
      <c r="F124" s="11">
        <v>72181.25</v>
      </c>
      <c r="G124" s="11">
        <v>2194.31</v>
      </c>
      <c r="H124" s="11">
        <v>2071.6</v>
      </c>
      <c r="I124" s="11">
        <f t="shared" ref="I124" si="85">F124-G124-H124-L124</f>
        <v>67915.34</v>
      </c>
      <c r="J124" s="11">
        <v>5778.92</v>
      </c>
      <c r="K124" s="11"/>
      <c r="L124" s="11"/>
      <c r="M124" s="11">
        <f t="shared" ref="M124:M127" si="86">SUM(G124+H124+J124+K124+L124)</f>
        <v>10044.83</v>
      </c>
      <c r="N124" s="11">
        <f t="shared" ref="N124" si="87">SUM(F124-M124)</f>
        <v>62136.42</v>
      </c>
      <c r="O124" s="101"/>
      <c r="P124" s="102"/>
    </row>
    <row r="125" spans="1:16" s="123" customFormat="1" x14ac:dyDescent="0.25">
      <c r="A125" s="206">
        <v>98</v>
      </c>
      <c r="B125" s="49" t="s">
        <v>516</v>
      </c>
      <c r="C125" s="14" t="s">
        <v>154</v>
      </c>
      <c r="D125" s="60" t="s">
        <v>765</v>
      </c>
      <c r="E125" s="10"/>
      <c r="F125" s="11">
        <v>72181.25</v>
      </c>
      <c r="G125" s="11">
        <v>2194.31</v>
      </c>
      <c r="H125" s="11">
        <v>2071.6</v>
      </c>
      <c r="I125" s="11">
        <f>F125-G125-H125-L125</f>
        <v>67915.34</v>
      </c>
      <c r="J125" s="11">
        <v>5778.92</v>
      </c>
      <c r="K125" s="11">
        <v>2192.4900000000007</v>
      </c>
      <c r="L125" s="11"/>
      <c r="M125" s="11">
        <f t="shared" si="86"/>
        <v>12237.32</v>
      </c>
      <c r="N125" s="11">
        <f>SUM(F125-M125)</f>
        <v>59943.93</v>
      </c>
      <c r="O125" s="101"/>
      <c r="P125" s="102"/>
    </row>
    <row r="126" spans="1:16" s="123" customFormat="1" x14ac:dyDescent="0.25">
      <c r="A126" s="206">
        <v>99</v>
      </c>
      <c r="B126" s="49" t="s">
        <v>601</v>
      </c>
      <c r="C126" s="14" t="s">
        <v>155</v>
      </c>
      <c r="D126" s="60" t="s">
        <v>770</v>
      </c>
      <c r="E126" s="10"/>
      <c r="F126" s="11">
        <v>72181.25</v>
      </c>
      <c r="G126" s="11">
        <v>2194.31</v>
      </c>
      <c r="H126" s="11">
        <v>2071.6</v>
      </c>
      <c r="I126" s="11">
        <f t="shared" ref="I126:I138" si="88">F126-G126-H126-L126</f>
        <v>66725.22</v>
      </c>
      <c r="J126" s="11">
        <v>5540.89</v>
      </c>
      <c r="K126" s="11"/>
      <c r="L126" s="11">
        <v>1190.1199999999999</v>
      </c>
      <c r="M126" s="11">
        <f t="shared" si="86"/>
        <v>10996.919999999998</v>
      </c>
      <c r="N126" s="11">
        <f t="shared" ref="N126:N132" si="89">SUM(F126-M126)</f>
        <v>61184.33</v>
      </c>
      <c r="O126" s="101"/>
      <c r="P126" s="102"/>
    </row>
    <row r="127" spans="1:16" s="123" customFormat="1" x14ac:dyDescent="0.25">
      <c r="A127" s="206">
        <v>101</v>
      </c>
      <c r="B127" s="36" t="s">
        <v>602</v>
      </c>
      <c r="C127" s="37" t="s">
        <v>156</v>
      </c>
      <c r="D127" s="37" t="s">
        <v>765</v>
      </c>
      <c r="E127" s="10"/>
      <c r="F127" s="11">
        <v>72181.25</v>
      </c>
      <c r="G127" s="11">
        <v>2194.31</v>
      </c>
      <c r="H127" s="11">
        <v>2071.6</v>
      </c>
      <c r="I127" s="11">
        <f t="shared" si="88"/>
        <v>66725.22</v>
      </c>
      <c r="J127" s="11">
        <v>5540.89</v>
      </c>
      <c r="K127" s="11"/>
      <c r="L127" s="11">
        <v>1190.1199999999999</v>
      </c>
      <c r="M127" s="11">
        <f t="shared" si="86"/>
        <v>10996.919999999998</v>
      </c>
      <c r="N127" s="11">
        <f t="shared" si="89"/>
        <v>61184.33</v>
      </c>
      <c r="O127" s="101"/>
      <c r="P127" s="102"/>
    </row>
    <row r="128" spans="1:16" s="123" customFormat="1" x14ac:dyDescent="0.25">
      <c r="A128" s="206">
        <v>102</v>
      </c>
      <c r="B128" s="54" t="s">
        <v>603</v>
      </c>
      <c r="C128" s="10" t="s">
        <v>157</v>
      </c>
      <c r="D128" s="30" t="s">
        <v>765</v>
      </c>
      <c r="E128" s="10"/>
      <c r="F128" s="11">
        <v>72181.25</v>
      </c>
      <c r="G128" s="11">
        <v>2194.31</v>
      </c>
      <c r="H128" s="11">
        <v>2071.6</v>
      </c>
      <c r="I128" s="11">
        <f t="shared" si="88"/>
        <v>67915.34</v>
      </c>
      <c r="J128" s="11">
        <v>5778.92</v>
      </c>
      <c r="K128" s="11">
        <v>780.19</v>
      </c>
      <c r="L128" s="11"/>
      <c r="M128" s="11">
        <f>SUM(G128+H128+J128+K128+L128)</f>
        <v>10825.02</v>
      </c>
      <c r="N128" s="11">
        <f t="shared" si="89"/>
        <v>61356.229999999996</v>
      </c>
      <c r="O128" s="101"/>
      <c r="P128" s="102"/>
    </row>
    <row r="129" spans="1:16" s="123" customFormat="1" x14ac:dyDescent="0.25">
      <c r="A129" s="206">
        <v>103</v>
      </c>
      <c r="B129" s="54" t="s">
        <v>604</v>
      </c>
      <c r="C129" s="10" t="s">
        <v>158</v>
      </c>
      <c r="D129" s="30" t="s">
        <v>765</v>
      </c>
      <c r="E129" s="10"/>
      <c r="F129" s="11">
        <v>72181.25</v>
      </c>
      <c r="G129" s="11">
        <v>2194.31</v>
      </c>
      <c r="H129" s="11">
        <v>2071.6</v>
      </c>
      <c r="I129" s="11">
        <f t="shared" si="88"/>
        <v>67915.34</v>
      </c>
      <c r="J129" s="11">
        <v>5778.92</v>
      </c>
      <c r="K129" s="11"/>
      <c r="L129" s="11"/>
      <c r="M129" s="11">
        <f t="shared" ref="M129:M132" si="90">SUM(G129+H129+J129+K129+L129)</f>
        <v>10044.83</v>
      </c>
      <c r="N129" s="11">
        <f t="shared" si="89"/>
        <v>62136.42</v>
      </c>
      <c r="O129" s="101"/>
      <c r="P129" s="102"/>
    </row>
    <row r="130" spans="1:16" s="123" customFormat="1" x14ac:dyDescent="0.25">
      <c r="A130" s="206">
        <v>104</v>
      </c>
      <c r="B130" s="54" t="s">
        <v>605</v>
      </c>
      <c r="C130" s="10" t="s">
        <v>159</v>
      </c>
      <c r="D130" s="30" t="s">
        <v>765</v>
      </c>
      <c r="E130" s="10"/>
      <c r="F130" s="11">
        <v>72181.25</v>
      </c>
      <c r="G130" s="11">
        <v>2194.31</v>
      </c>
      <c r="H130" s="11">
        <v>2071.6</v>
      </c>
      <c r="I130" s="11">
        <f t="shared" si="88"/>
        <v>67915.34</v>
      </c>
      <c r="J130" s="11">
        <v>5778.92</v>
      </c>
      <c r="K130" s="11"/>
      <c r="L130" s="11"/>
      <c r="M130" s="11">
        <f t="shared" si="90"/>
        <v>10044.83</v>
      </c>
      <c r="N130" s="11">
        <f t="shared" si="89"/>
        <v>62136.42</v>
      </c>
      <c r="O130" s="101"/>
      <c r="P130" s="102"/>
    </row>
    <row r="131" spans="1:16" s="123" customFormat="1" x14ac:dyDescent="0.25">
      <c r="A131" s="206">
        <v>105</v>
      </c>
      <c r="B131" s="54" t="s">
        <v>606</v>
      </c>
      <c r="C131" s="10" t="s">
        <v>160</v>
      </c>
      <c r="D131" s="30" t="s">
        <v>766</v>
      </c>
      <c r="E131" s="10"/>
      <c r="F131" s="11">
        <v>72181.25</v>
      </c>
      <c r="G131" s="11">
        <v>2194.31</v>
      </c>
      <c r="H131" s="11">
        <v>2071.6</v>
      </c>
      <c r="I131" s="11">
        <f t="shared" si="88"/>
        <v>67915.34</v>
      </c>
      <c r="J131" s="11">
        <v>5778.92</v>
      </c>
      <c r="K131" s="11"/>
      <c r="L131" s="11"/>
      <c r="M131" s="11">
        <f t="shared" si="90"/>
        <v>10044.83</v>
      </c>
      <c r="N131" s="11">
        <f t="shared" si="89"/>
        <v>62136.42</v>
      </c>
      <c r="O131" s="101"/>
      <c r="P131" s="102"/>
    </row>
    <row r="132" spans="1:16" s="123" customFormat="1" x14ac:dyDescent="0.25">
      <c r="A132" s="206">
        <v>106</v>
      </c>
      <c r="B132" s="54" t="s">
        <v>607</v>
      </c>
      <c r="C132" s="10" t="s">
        <v>161</v>
      </c>
      <c r="D132" s="30" t="s">
        <v>766</v>
      </c>
      <c r="E132" s="10"/>
      <c r="F132" s="11">
        <v>72181.25</v>
      </c>
      <c r="G132" s="11">
        <v>2194.31</v>
      </c>
      <c r="H132" s="11">
        <v>2071.6</v>
      </c>
      <c r="I132" s="11">
        <f t="shared" si="88"/>
        <v>67915.34</v>
      </c>
      <c r="J132" s="11">
        <v>5778.92</v>
      </c>
      <c r="K132" s="11"/>
      <c r="L132" s="11"/>
      <c r="M132" s="11">
        <f t="shared" si="90"/>
        <v>10044.83</v>
      </c>
      <c r="N132" s="11">
        <f t="shared" si="89"/>
        <v>62136.42</v>
      </c>
      <c r="O132" s="101"/>
      <c r="P132" s="102"/>
    </row>
    <row r="133" spans="1:16" s="123" customFormat="1" x14ac:dyDescent="0.25">
      <c r="A133" s="206">
        <v>107</v>
      </c>
      <c r="B133" s="54" t="s">
        <v>162</v>
      </c>
      <c r="C133" s="10" t="s">
        <v>163</v>
      </c>
      <c r="D133" s="30" t="s">
        <v>770</v>
      </c>
      <c r="E133" s="10"/>
      <c r="F133" s="11">
        <v>72181.25</v>
      </c>
      <c r="G133" s="11">
        <v>2194.31</v>
      </c>
      <c r="H133" s="11">
        <v>2071.6</v>
      </c>
      <c r="I133" s="11">
        <f t="shared" si="88"/>
        <v>67915.34</v>
      </c>
      <c r="J133" s="11">
        <v>5778.92</v>
      </c>
      <c r="K133" s="11">
        <v>743.35000000000014</v>
      </c>
      <c r="L133" s="11"/>
      <c r="M133" s="11">
        <f>SUM(G133+H133+J133+K133+L133)</f>
        <v>10788.18</v>
      </c>
      <c r="N133" s="11">
        <f>SUM(F133-M133)</f>
        <v>61393.07</v>
      </c>
      <c r="O133" s="101"/>
      <c r="P133" s="102"/>
    </row>
    <row r="134" spans="1:16" s="123" customFormat="1" ht="15" customHeight="1" x14ac:dyDescent="0.25">
      <c r="A134" s="206">
        <v>108</v>
      </c>
      <c r="B134" s="54" t="s">
        <v>608</v>
      </c>
      <c r="C134" s="10" t="s">
        <v>164</v>
      </c>
      <c r="D134" s="30" t="s">
        <v>766</v>
      </c>
      <c r="E134" s="10"/>
      <c r="F134" s="11">
        <v>72181.25</v>
      </c>
      <c r="G134" s="11">
        <v>2194.31</v>
      </c>
      <c r="H134" s="11">
        <v>2071.6</v>
      </c>
      <c r="I134" s="11">
        <f t="shared" si="88"/>
        <v>67915.34</v>
      </c>
      <c r="J134" s="11">
        <v>5778.92</v>
      </c>
      <c r="K134" s="11">
        <v>2192.4900000000007</v>
      </c>
      <c r="L134" s="11"/>
      <c r="M134" s="11">
        <f>SUM(G134+H134+J134+K134+L134)</f>
        <v>12237.32</v>
      </c>
      <c r="N134" s="11">
        <f>SUM(F134-M134)</f>
        <v>59943.93</v>
      </c>
      <c r="O134" s="101"/>
      <c r="P134" s="102"/>
    </row>
    <row r="135" spans="1:16" s="123" customFormat="1" x14ac:dyDescent="0.25">
      <c r="A135" s="206">
        <v>109</v>
      </c>
      <c r="B135" s="54" t="s">
        <v>609</v>
      </c>
      <c r="C135" s="10" t="s">
        <v>165</v>
      </c>
      <c r="D135" s="30" t="s">
        <v>765</v>
      </c>
      <c r="E135" s="10"/>
      <c r="F135" s="11">
        <v>72181.25</v>
      </c>
      <c r="G135" s="11">
        <v>2194.31</v>
      </c>
      <c r="H135" s="11">
        <v>2071.6</v>
      </c>
      <c r="I135" s="11">
        <f t="shared" si="88"/>
        <v>66725.22</v>
      </c>
      <c r="J135" s="11">
        <v>5540.89</v>
      </c>
      <c r="K135" s="11"/>
      <c r="L135" s="11">
        <v>1190.1199999999999</v>
      </c>
      <c r="M135" s="11">
        <f t="shared" ref="M135" si="91">SUM(G135+H135+J135+K135+L135)</f>
        <v>10996.919999999998</v>
      </c>
      <c r="N135" s="11">
        <f t="shared" ref="N135" si="92">SUM(F135-M135)</f>
        <v>61184.33</v>
      </c>
      <c r="O135" s="101"/>
      <c r="P135" s="102"/>
    </row>
    <row r="136" spans="1:16" s="123" customFormat="1" x14ac:dyDescent="0.25">
      <c r="A136" s="206">
        <v>110</v>
      </c>
      <c r="B136" s="54" t="s">
        <v>166</v>
      </c>
      <c r="C136" s="10" t="s">
        <v>167</v>
      </c>
      <c r="D136" s="30" t="s">
        <v>770</v>
      </c>
      <c r="E136" s="10"/>
      <c r="F136" s="11">
        <v>72181.25</v>
      </c>
      <c r="G136" s="11">
        <v>2194.31</v>
      </c>
      <c r="H136" s="11">
        <v>2071.6</v>
      </c>
      <c r="I136" s="11">
        <f t="shared" si="88"/>
        <v>67915.34</v>
      </c>
      <c r="J136" s="11">
        <v>5778.92</v>
      </c>
      <c r="K136" s="11">
        <v>2218.9700000000003</v>
      </c>
      <c r="L136" s="11"/>
      <c r="M136" s="11">
        <f>SUM(G136+H136+J136+K136+L136)</f>
        <v>12263.8</v>
      </c>
      <c r="N136" s="11">
        <f>SUM(F136-M136)</f>
        <v>59917.45</v>
      </c>
      <c r="O136" s="101"/>
      <c r="P136" s="102"/>
    </row>
    <row r="137" spans="1:16" s="123" customFormat="1" x14ac:dyDescent="0.25">
      <c r="A137" s="206">
        <v>111</v>
      </c>
      <c r="B137" s="54" t="s">
        <v>610</v>
      </c>
      <c r="C137" s="10" t="s">
        <v>168</v>
      </c>
      <c r="D137" s="30" t="s">
        <v>770</v>
      </c>
      <c r="E137" s="10"/>
      <c r="F137" s="11">
        <v>72181.25</v>
      </c>
      <c r="G137" s="11">
        <v>2194.31</v>
      </c>
      <c r="H137" s="11">
        <v>2071.6</v>
      </c>
      <c r="I137" s="11">
        <f t="shared" si="88"/>
        <v>67915.34</v>
      </c>
      <c r="J137" s="11">
        <v>5778.92</v>
      </c>
      <c r="K137" s="11"/>
      <c r="L137" s="11"/>
      <c r="M137" s="11">
        <f t="shared" ref="M137" si="93">SUM(G137+H137+J137+K137+L137)</f>
        <v>10044.83</v>
      </c>
      <c r="N137" s="11">
        <f t="shared" ref="N137:N138" si="94">SUM(F137-M137)</f>
        <v>62136.42</v>
      </c>
      <c r="O137" s="101"/>
      <c r="P137" s="102"/>
    </row>
    <row r="138" spans="1:16" s="123" customFormat="1" x14ac:dyDescent="0.25">
      <c r="A138" s="206">
        <v>113</v>
      </c>
      <c r="B138" s="54" t="s">
        <v>611</v>
      </c>
      <c r="C138" s="10" t="s">
        <v>169</v>
      </c>
      <c r="D138" s="30" t="s">
        <v>766</v>
      </c>
      <c r="E138" s="10"/>
      <c r="F138" s="11">
        <v>72181.25</v>
      </c>
      <c r="G138" s="11">
        <v>2194.31</v>
      </c>
      <c r="H138" s="11">
        <v>2071.6</v>
      </c>
      <c r="I138" s="11">
        <f t="shared" si="88"/>
        <v>67915.34</v>
      </c>
      <c r="J138" s="11">
        <v>5778.92</v>
      </c>
      <c r="K138" s="11">
        <v>2950.5999999999995</v>
      </c>
      <c r="L138" s="11"/>
      <c r="M138" s="11">
        <f>SUM(G138+H138+J138+K138+L138)</f>
        <v>12995.43</v>
      </c>
      <c r="N138" s="11">
        <f t="shared" si="94"/>
        <v>59185.82</v>
      </c>
      <c r="O138" s="101"/>
      <c r="P138" s="102"/>
    </row>
    <row r="139" spans="1:16" s="123" customFormat="1" x14ac:dyDescent="0.25">
      <c r="A139" s="206">
        <v>114</v>
      </c>
      <c r="B139" s="54" t="s">
        <v>170</v>
      </c>
      <c r="C139" s="10" t="s">
        <v>171</v>
      </c>
      <c r="D139" s="30" t="s">
        <v>770</v>
      </c>
      <c r="E139" s="10"/>
      <c r="F139" s="11">
        <v>72181.25</v>
      </c>
      <c r="G139" s="11">
        <v>2194.31</v>
      </c>
      <c r="H139" s="11">
        <v>2071.6</v>
      </c>
      <c r="I139" s="11">
        <f>F139-G139-H139-L139</f>
        <v>67915.34</v>
      </c>
      <c r="J139" s="11">
        <v>5778.92</v>
      </c>
      <c r="K139" s="11"/>
      <c r="L139" s="11"/>
      <c r="M139" s="11">
        <f>SUM(G139+H139+J139+K139+L139)</f>
        <v>10044.83</v>
      </c>
      <c r="N139" s="11">
        <f>SUM(F139-M139)</f>
        <v>62136.42</v>
      </c>
      <c r="O139" s="101"/>
      <c r="P139" s="102"/>
    </row>
    <row r="140" spans="1:16" s="123" customFormat="1" x14ac:dyDescent="0.25">
      <c r="A140" s="206">
        <v>115</v>
      </c>
      <c r="B140" s="54" t="s">
        <v>612</v>
      </c>
      <c r="C140" s="10" t="s">
        <v>172</v>
      </c>
      <c r="D140" s="30" t="s">
        <v>770</v>
      </c>
      <c r="E140" s="10"/>
      <c r="F140" s="11">
        <v>72181.25</v>
      </c>
      <c r="G140" s="11">
        <v>2194.31</v>
      </c>
      <c r="H140" s="11">
        <v>2071.6</v>
      </c>
      <c r="I140" s="11">
        <f t="shared" ref="I140:I145" si="95">F140-G140-H140-L140</f>
        <v>67915.34</v>
      </c>
      <c r="J140" s="11">
        <v>5778.92</v>
      </c>
      <c r="K140" s="11"/>
      <c r="L140" s="11"/>
      <c r="M140" s="11">
        <f t="shared" ref="M140:M141" si="96">SUM(G140+H140+J140+K140+L140)</f>
        <v>10044.83</v>
      </c>
      <c r="N140" s="11">
        <f t="shared" ref="N140:N145" si="97">SUM(F140-M140)</f>
        <v>62136.42</v>
      </c>
      <c r="O140" s="101"/>
      <c r="P140" s="102"/>
    </row>
    <row r="141" spans="1:16" s="123" customFormat="1" x14ac:dyDescent="0.25">
      <c r="A141" s="206">
        <v>116</v>
      </c>
      <c r="B141" s="54" t="s">
        <v>613</v>
      </c>
      <c r="C141" s="10" t="s">
        <v>173</v>
      </c>
      <c r="D141" s="30" t="s">
        <v>770</v>
      </c>
      <c r="E141" s="10"/>
      <c r="F141" s="11">
        <v>72181.25</v>
      </c>
      <c r="G141" s="11">
        <v>2194.31</v>
      </c>
      <c r="H141" s="11">
        <v>2071.6</v>
      </c>
      <c r="I141" s="11">
        <f t="shared" si="95"/>
        <v>67915.34</v>
      </c>
      <c r="J141" s="11">
        <v>5778.92</v>
      </c>
      <c r="K141" s="11">
        <v>730.83000000000015</v>
      </c>
      <c r="L141" s="11"/>
      <c r="M141" s="11">
        <f t="shared" si="96"/>
        <v>10775.66</v>
      </c>
      <c r="N141" s="11">
        <f t="shared" si="97"/>
        <v>61405.59</v>
      </c>
      <c r="O141" s="101"/>
      <c r="P141" s="102"/>
    </row>
    <row r="142" spans="1:16" s="123" customFormat="1" x14ac:dyDescent="0.25">
      <c r="A142" s="206">
        <v>117</v>
      </c>
      <c r="B142" s="54" t="s">
        <v>614</v>
      </c>
      <c r="C142" s="10" t="s">
        <v>174</v>
      </c>
      <c r="D142" s="30" t="s">
        <v>765</v>
      </c>
      <c r="E142" s="10"/>
      <c r="F142" s="11">
        <v>72181.25</v>
      </c>
      <c r="G142" s="11">
        <v>2194.31</v>
      </c>
      <c r="H142" s="11">
        <v>2071.6</v>
      </c>
      <c r="I142" s="11">
        <f t="shared" si="95"/>
        <v>67915.34</v>
      </c>
      <c r="J142" s="11">
        <v>5778.92</v>
      </c>
      <c r="K142" s="11">
        <v>1468.48</v>
      </c>
      <c r="L142" s="11"/>
      <c r="M142" s="11">
        <f>SUM(G142+H142+J142+K142+L142)</f>
        <v>11513.31</v>
      </c>
      <c r="N142" s="11">
        <f t="shared" si="97"/>
        <v>60667.94</v>
      </c>
      <c r="O142" s="101"/>
      <c r="P142" s="102"/>
    </row>
    <row r="143" spans="1:16" s="123" customFormat="1" x14ac:dyDescent="0.25">
      <c r="A143" s="206">
        <v>118</v>
      </c>
      <c r="B143" s="49" t="s">
        <v>615</v>
      </c>
      <c r="C143" s="14" t="s">
        <v>175</v>
      </c>
      <c r="D143" s="60" t="s">
        <v>770</v>
      </c>
      <c r="E143" s="10"/>
      <c r="F143" s="11">
        <v>72181.25</v>
      </c>
      <c r="G143" s="11">
        <v>2194.31</v>
      </c>
      <c r="H143" s="11">
        <v>2071.6</v>
      </c>
      <c r="I143" s="11">
        <f t="shared" si="95"/>
        <v>67915.34</v>
      </c>
      <c r="J143" s="11">
        <v>5778.92</v>
      </c>
      <c r="K143" s="11"/>
      <c r="L143" s="11"/>
      <c r="M143" s="11">
        <f t="shared" ref="M143:M145" si="98">SUM(G143+H143+J143+K143+L143)</f>
        <v>10044.83</v>
      </c>
      <c r="N143" s="11">
        <f t="shared" si="97"/>
        <v>62136.42</v>
      </c>
      <c r="O143" s="101"/>
      <c r="P143" s="102"/>
    </row>
    <row r="144" spans="1:16" s="123" customFormat="1" x14ac:dyDescent="0.25">
      <c r="A144" s="206">
        <v>119</v>
      </c>
      <c r="B144" s="49" t="s">
        <v>616</v>
      </c>
      <c r="C144" s="14" t="s">
        <v>176</v>
      </c>
      <c r="D144" s="60" t="s">
        <v>770</v>
      </c>
      <c r="E144" s="10"/>
      <c r="F144" s="11">
        <v>72181.25</v>
      </c>
      <c r="G144" s="11">
        <v>2194.31</v>
      </c>
      <c r="H144" s="11">
        <v>2071.6</v>
      </c>
      <c r="I144" s="11">
        <f t="shared" si="95"/>
        <v>67915.34</v>
      </c>
      <c r="J144" s="11">
        <v>5778.92</v>
      </c>
      <c r="K144" s="11"/>
      <c r="L144" s="11"/>
      <c r="M144" s="11">
        <f t="shared" si="98"/>
        <v>10044.83</v>
      </c>
      <c r="N144" s="11">
        <f t="shared" si="97"/>
        <v>62136.42</v>
      </c>
      <c r="O144" s="101"/>
      <c r="P144" s="102"/>
    </row>
    <row r="145" spans="1:16" s="123" customFormat="1" x14ac:dyDescent="0.25">
      <c r="A145" s="206">
        <v>120</v>
      </c>
      <c r="B145" s="49" t="s">
        <v>177</v>
      </c>
      <c r="C145" s="14" t="s">
        <v>178</v>
      </c>
      <c r="D145" s="60" t="s">
        <v>770</v>
      </c>
      <c r="E145" s="10"/>
      <c r="F145" s="11">
        <v>72181.25</v>
      </c>
      <c r="G145" s="11">
        <v>2194.31</v>
      </c>
      <c r="H145" s="11">
        <v>2071.6</v>
      </c>
      <c r="I145" s="11">
        <f t="shared" si="95"/>
        <v>67915.34</v>
      </c>
      <c r="J145" s="11">
        <v>5778.92</v>
      </c>
      <c r="K145" s="11"/>
      <c r="L145" s="11"/>
      <c r="M145" s="11">
        <f t="shared" si="98"/>
        <v>10044.83</v>
      </c>
      <c r="N145" s="11">
        <f t="shared" si="97"/>
        <v>62136.42</v>
      </c>
      <c r="O145" s="101"/>
      <c r="P145" s="102"/>
    </row>
    <row r="146" spans="1:16" s="123" customFormat="1" x14ac:dyDescent="0.25">
      <c r="A146" s="206">
        <v>121</v>
      </c>
      <c r="B146" s="49" t="s">
        <v>617</v>
      </c>
      <c r="C146" s="14" t="s">
        <v>179</v>
      </c>
      <c r="D146" s="60" t="s">
        <v>770</v>
      </c>
      <c r="E146" s="10"/>
      <c r="F146" s="11">
        <v>72181.25</v>
      </c>
      <c r="G146" s="11">
        <v>2194.31</v>
      </c>
      <c r="H146" s="11">
        <v>2071.6</v>
      </c>
      <c r="I146" s="11">
        <f>F146-G146-H146-L146</f>
        <v>66725.22</v>
      </c>
      <c r="J146" s="11">
        <v>5540.89</v>
      </c>
      <c r="K146" s="11">
        <v>1461.66</v>
      </c>
      <c r="L146" s="11">
        <v>1190.1199999999999</v>
      </c>
      <c r="M146" s="11">
        <f>SUM(G146+H146+J146+K146+L146)</f>
        <v>12458.579999999998</v>
      </c>
      <c r="N146" s="11">
        <f>SUM(F146-M146)</f>
        <v>59722.67</v>
      </c>
      <c r="O146" s="101"/>
      <c r="P146" s="102"/>
    </row>
    <row r="147" spans="1:16" s="123" customFormat="1" x14ac:dyDescent="0.25">
      <c r="A147" s="206">
        <v>122</v>
      </c>
      <c r="B147" s="49" t="s">
        <v>472</v>
      </c>
      <c r="C147" s="14" t="s">
        <v>180</v>
      </c>
      <c r="D147" s="60" t="s">
        <v>765</v>
      </c>
      <c r="E147" s="10"/>
      <c r="F147" s="11">
        <v>72181.25</v>
      </c>
      <c r="G147" s="11">
        <v>2194.31</v>
      </c>
      <c r="H147" s="11">
        <v>2071.6</v>
      </c>
      <c r="I147" s="11">
        <f t="shared" ref="I147:I150" si="99">F147-G147-H147-L147</f>
        <v>67915.34</v>
      </c>
      <c r="J147" s="11">
        <v>5778.92</v>
      </c>
      <c r="K147" s="11"/>
      <c r="L147" s="11"/>
      <c r="M147" s="11">
        <f t="shared" ref="M147:M150" si="100">SUM(G147+H147+J147+K147+L147)</f>
        <v>10044.83</v>
      </c>
      <c r="N147" s="11">
        <f t="shared" ref="N147:N150" si="101">SUM(F147-M147)</f>
        <v>62136.42</v>
      </c>
      <c r="O147" s="101"/>
      <c r="P147" s="102"/>
    </row>
    <row r="148" spans="1:16" s="123" customFormat="1" x14ac:dyDescent="0.25">
      <c r="A148" s="206">
        <v>123</v>
      </c>
      <c r="B148" s="49" t="s">
        <v>618</v>
      </c>
      <c r="C148" s="14" t="s">
        <v>181</v>
      </c>
      <c r="D148" s="60" t="s">
        <v>765</v>
      </c>
      <c r="E148" s="10"/>
      <c r="F148" s="11">
        <v>72181.25</v>
      </c>
      <c r="G148" s="11">
        <v>2194.31</v>
      </c>
      <c r="H148" s="11">
        <v>2071.6</v>
      </c>
      <c r="I148" s="11">
        <f t="shared" si="99"/>
        <v>67915.34</v>
      </c>
      <c r="J148" s="11">
        <v>5778.92</v>
      </c>
      <c r="K148" s="11"/>
      <c r="L148" s="11"/>
      <c r="M148" s="11">
        <f t="shared" si="100"/>
        <v>10044.83</v>
      </c>
      <c r="N148" s="11">
        <f t="shared" si="101"/>
        <v>62136.42</v>
      </c>
      <c r="O148" s="101"/>
      <c r="P148" s="102"/>
    </row>
    <row r="149" spans="1:16" s="123" customFormat="1" x14ac:dyDescent="0.25">
      <c r="A149" s="206">
        <v>124</v>
      </c>
      <c r="B149" s="49" t="s">
        <v>619</v>
      </c>
      <c r="C149" s="14" t="s">
        <v>182</v>
      </c>
      <c r="D149" s="60" t="s">
        <v>770</v>
      </c>
      <c r="E149" s="10"/>
      <c r="F149" s="11">
        <v>72181.25</v>
      </c>
      <c r="G149" s="11">
        <v>2194.31</v>
      </c>
      <c r="H149" s="11">
        <v>2071.6</v>
      </c>
      <c r="I149" s="11">
        <f t="shared" si="99"/>
        <v>67915.34</v>
      </c>
      <c r="J149" s="11">
        <v>5778.92</v>
      </c>
      <c r="K149" s="11"/>
      <c r="L149" s="11"/>
      <c r="M149" s="11">
        <f t="shared" si="100"/>
        <v>10044.83</v>
      </c>
      <c r="N149" s="11">
        <f t="shared" si="101"/>
        <v>62136.42</v>
      </c>
      <c r="O149" s="101"/>
      <c r="P149" s="102"/>
    </row>
    <row r="150" spans="1:16" s="123" customFormat="1" x14ac:dyDescent="0.25">
      <c r="A150" s="206">
        <v>125</v>
      </c>
      <c r="B150" s="36" t="s">
        <v>620</v>
      </c>
      <c r="C150" s="37" t="s">
        <v>183</v>
      </c>
      <c r="D150" s="37" t="s">
        <v>765</v>
      </c>
      <c r="E150" s="10"/>
      <c r="F150" s="11">
        <v>72181.25</v>
      </c>
      <c r="G150" s="11">
        <v>2194.31</v>
      </c>
      <c r="H150" s="11">
        <v>2071.6</v>
      </c>
      <c r="I150" s="11">
        <f t="shared" si="99"/>
        <v>66725.22</v>
      </c>
      <c r="J150" s="11">
        <v>5540.89</v>
      </c>
      <c r="K150" s="11"/>
      <c r="L150" s="11">
        <v>1190.1199999999999</v>
      </c>
      <c r="M150" s="11">
        <f t="shared" si="100"/>
        <v>10996.919999999998</v>
      </c>
      <c r="N150" s="11">
        <f t="shared" si="101"/>
        <v>61184.33</v>
      </c>
      <c r="O150" s="101"/>
      <c r="P150" s="102"/>
    </row>
    <row r="151" spans="1:16" s="123" customFormat="1" x14ac:dyDescent="0.25">
      <c r="A151" s="206">
        <v>126</v>
      </c>
      <c r="B151" s="36" t="s">
        <v>621</v>
      </c>
      <c r="C151" s="37" t="s">
        <v>184</v>
      </c>
      <c r="D151" s="37" t="s">
        <v>765</v>
      </c>
      <c r="E151" s="10"/>
      <c r="F151" s="11">
        <v>72181.25</v>
      </c>
      <c r="G151" s="11">
        <v>2194.31</v>
      </c>
      <c r="H151" s="11">
        <v>2071.6</v>
      </c>
      <c r="I151" s="11">
        <f>F151-G151-H151-L151</f>
        <v>67915.34</v>
      </c>
      <c r="J151" s="11">
        <v>5778.92</v>
      </c>
      <c r="K151" s="11"/>
      <c r="L151" s="11"/>
      <c r="M151" s="11">
        <f>SUM(G151+H151+J151+K151+L151)</f>
        <v>10044.83</v>
      </c>
      <c r="N151" s="11">
        <f>SUM(F151-M151)</f>
        <v>62136.42</v>
      </c>
      <c r="O151" s="101"/>
      <c r="P151" s="102"/>
    </row>
    <row r="152" spans="1:16" s="123" customFormat="1" x14ac:dyDescent="0.25">
      <c r="A152" s="206">
        <v>127</v>
      </c>
      <c r="B152" s="49" t="s">
        <v>622</v>
      </c>
      <c r="C152" s="14" t="s">
        <v>185</v>
      </c>
      <c r="D152" s="60" t="s">
        <v>186</v>
      </c>
      <c r="E152" s="34"/>
      <c r="F152" s="11">
        <v>72181.25</v>
      </c>
      <c r="G152" s="11">
        <v>2194.31</v>
      </c>
      <c r="H152" s="11">
        <v>2071.6</v>
      </c>
      <c r="I152" s="11">
        <f>F152-G152-H152-L152</f>
        <v>67915.34</v>
      </c>
      <c r="J152" s="11">
        <v>5778.92</v>
      </c>
      <c r="K152" s="11"/>
      <c r="L152" s="11"/>
      <c r="M152" s="11">
        <f t="shared" ref="M152:M154" si="102">SUM(G152+H152+J152+K152+L152)</f>
        <v>10044.83</v>
      </c>
      <c r="N152" s="11">
        <f t="shared" ref="N152:N154" si="103">SUM(F152-M152)</f>
        <v>62136.42</v>
      </c>
      <c r="O152" s="101"/>
      <c r="P152" s="102"/>
    </row>
    <row r="153" spans="1:16" s="123" customFormat="1" x14ac:dyDescent="0.25">
      <c r="A153" s="206">
        <v>128</v>
      </c>
      <c r="B153" s="36" t="s">
        <v>623</v>
      </c>
      <c r="C153" s="37" t="s">
        <v>187</v>
      </c>
      <c r="D153" s="37" t="s">
        <v>770</v>
      </c>
      <c r="E153" s="10"/>
      <c r="F153" s="11">
        <v>72181.25</v>
      </c>
      <c r="G153" s="11">
        <v>2194.31</v>
      </c>
      <c r="H153" s="11">
        <v>2071.6</v>
      </c>
      <c r="I153" s="11">
        <f t="shared" ref="I153:I154" si="104">F153-G153-H153-L153</f>
        <v>67915.34</v>
      </c>
      <c r="J153" s="11">
        <v>5778.92</v>
      </c>
      <c r="K153" s="11"/>
      <c r="L153" s="11"/>
      <c r="M153" s="11">
        <f t="shared" si="102"/>
        <v>10044.83</v>
      </c>
      <c r="N153" s="11">
        <f t="shared" si="103"/>
        <v>62136.42</v>
      </c>
      <c r="O153" s="101"/>
      <c r="P153" s="102"/>
    </row>
    <row r="154" spans="1:16" s="123" customFormat="1" x14ac:dyDescent="0.25">
      <c r="A154" s="206">
        <v>129</v>
      </c>
      <c r="B154" s="36" t="s">
        <v>624</v>
      </c>
      <c r="C154" s="37" t="s">
        <v>188</v>
      </c>
      <c r="D154" s="37" t="s">
        <v>765</v>
      </c>
      <c r="E154" s="10"/>
      <c r="F154" s="11">
        <v>72181.25</v>
      </c>
      <c r="G154" s="11">
        <v>2194.31</v>
      </c>
      <c r="H154" s="11">
        <v>2071.6</v>
      </c>
      <c r="I154" s="11">
        <f t="shared" si="104"/>
        <v>67915.34</v>
      </c>
      <c r="J154" s="11">
        <v>5778.92</v>
      </c>
      <c r="K154" s="11"/>
      <c r="L154" s="11"/>
      <c r="M154" s="11">
        <f t="shared" si="102"/>
        <v>10044.83</v>
      </c>
      <c r="N154" s="11">
        <f t="shared" si="103"/>
        <v>62136.42</v>
      </c>
      <c r="O154" s="101"/>
      <c r="P154" s="102"/>
    </row>
    <row r="155" spans="1:16" s="123" customFormat="1" x14ac:dyDescent="0.25">
      <c r="A155" s="206">
        <v>130</v>
      </c>
      <c r="B155" s="36" t="s">
        <v>625</v>
      </c>
      <c r="C155" s="37" t="s">
        <v>189</v>
      </c>
      <c r="D155" s="37" t="s">
        <v>770</v>
      </c>
      <c r="E155" s="10"/>
      <c r="F155" s="11">
        <v>72181.25</v>
      </c>
      <c r="G155" s="11">
        <v>2194.31</v>
      </c>
      <c r="H155" s="11">
        <v>2071.6</v>
      </c>
      <c r="I155" s="11">
        <f>F155-G155-H155-L155</f>
        <v>67915.34</v>
      </c>
      <c r="J155" s="11">
        <v>5778.92</v>
      </c>
      <c r="K155" s="11"/>
      <c r="L155" s="11"/>
      <c r="M155" s="11">
        <f>SUM(G155+H155+J155+K155+L155)</f>
        <v>10044.83</v>
      </c>
      <c r="N155" s="11">
        <f>SUM(F155-M155)</f>
        <v>62136.42</v>
      </c>
      <c r="O155" s="101"/>
      <c r="P155" s="102"/>
    </row>
    <row r="156" spans="1:16" s="123" customFormat="1" ht="31.5" x14ac:dyDescent="0.25">
      <c r="A156" s="206">
        <v>131</v>
      </c>
      <c r="B156" s="36" t="s">
        <v>626</v>
      </c>
      <c r="C156" s="37" t="s">
        <v>190</v>
      </c>
      <c r="D156" s="37" t="s">
        <v>767</v>
      </c>
      <c r="E156" s="10"/>
      <c r="F156" s="11">
        <v>72181.25</v>
      </c>
      <c r="G156" s="11">
        <v>2194.31</v>
      </c>
      <c r="H156" s="11">
        <v>2071.6</v>
      </c>
      <c r="I156" s="11">
        <f t="shared" ref="I156:I165" si="105">F156-G156-H156-L156</f>
        <v>67915.34</v>
      </c>
      <c r="J156" s="11">
        <v>5778.92</v>
      </c>
      <c r="K156" s="11">
        <v>1461.6600000000003</v>
      </c>
      <c r="L156" s="11"/>
      <c r="M156" s="11">
        <f>SUM(G156+H156+J156+K156+L156)</f>
        <v>11506.49</v>
      </c>
      <c r="N156" s="11">
        <f>SUM(F156-M156)</f>
        <v>60674.76</v>
      </c>
      <c r="O156" s="101"/>
      <c r="P156" s="102"/>
    </row>
    <row r="157" spans="1:16" s="123" customFormat="1" x14ac:dyDescent="0.25">
      <c r="A157" s="206">
        <v>132</v>
      </c>
      <c r="B157" s="36" t="s">
        <v>542</v>
      </c>
      <c r="C157" s="37" t="s">
        <v>191</v>
      </c>
      <c r="D157" s="37" t="s">
        <v>767</v>
      </c>
      <c r="E157" s="10"/>
      <c r="F157" s="11">
        <v>72181.25</v>
      </c>
      <c r="G157" s="11">
        <v>2194.31</v>
      </c>
      <c r="H157" s="11">
        <v>2071.6</v>
      </c>
      <c r="I157" s="11">
        <f t="shared" si="105"/>
        <v>67915.34</v>
      </c>
      <c r="J157" s="11">
        <v>5778.92</v>
      </c>
      <c r="K157" s="11"/>
      <c r="L157" s="11"/>
      <c r="M157" s="11">
        <f t="shared" ref="M157" si="106">SUM(G157+H157+J157+K157+L157)</f>
        <v>10044.83</v>
      </c>
      <c r="N157" s="11">
        <f t="shared" ref="N157" si="107">SUM(F157-M157)</f>
        <v>62136.42</v>
      </c>
      <c r="O157" s="101"/>
      <c r="P157" s="102"/>
    </row>
    <row r="158" spans="1:16" s="123" customFormat="1" x14ac:dyDescent="0.25">
      <c r="A158" s="206">
        <v>133</v>
      </c>
      <c r="B158" s="36" t="s">
        <v>627</v>
      </c>
      <c r="C158" s="37" t="s">
        <v>192</v>
      </c>
      <c r="D158" s="37" t="s">
        <v>765</v>
      </c>
      <c r="E158" s="10"/>
      <c r="F158" s="11">
        <v>72181.25</v>
      </c>
      <c r="G158" s="11">
        <v>2194.31</v>
      </c>
      <c r="H158" s="11">
        <v>2071.6</v>
      </c>
      <c r="I158" s="11">
        <f t="shared" si="105"/>
        <v>67915.34</v>
      </c>
      <c r="J158" s="11">
        <v>5778.92</v>
      </c>
      <c r="K158" s="11">
        <v>1468.48</v>
      </c>
      <c r="L158" s="11"/>
      <c r="M158" s="11">
        <f>SUM(G158+H158+J158+K158+L158)</f>
        <v>11513.31</v>
      </c>
      <c r="N158" s="11">
        <f>SUM(F158-M158)</f>
        <v>60667.94</v>
      </c>
      <c r="O158" s="101"/>
      <c r="P158" s="102"/>
    </row>
    <row r="159" spans="1:16" s="123" customFormat="1" x14ac:dyDescent="0.25">
      <c r="A159" s="206">
        <v>134</v>
      </c>
      <c r="B159" s="36" t="s">
        <v>628</v>
      </c>
      <c r="C159" s="37" t="s">
        <v>193</v>
      </c>
      <c r="D159" s="37" t="s">
        <v>765</v>
      </c>
      <c r="E159" s="10"/>
      <c r="F159" s="11">
        <v>72181.25</v>
      </c>
      <c r="G159" s="11">
        <v>2194.31</v>
      </c>
      <c r="H159" s="11">
        <v>2071.6</v>
      </c>
      <c r="I159" s="11">
        <f t="shared" si="105"/>
        <v>66725.22</v>
      </c>
      <c r="J159" s="11">
        <v>5540.89</v>
      </c>
      <c r="K159" s="11"/>
      <c r="L159" s="11">
        <v>1190.1199999999999</v>
      </c>
      <c r="M159" s="11">
        <f t="shared" ref="M159" si="108">SUM(G159+H159+J159+K159+L159)</f>
        <v>10996.919999999998</v>
      </c>
      <c r="N159" s="11">
        <f t="shared" ref="N159" si="109">SUM(F159-M159)</f>
        <v>61184.33</v>
      </c>
      <c r="O159" s="101"/>
      <c r="P159" s="102"/>
    </row>
    <row r="160" spans="1:16" s="123" customFormat="1" x14ac:dyDescent="0.25">
      <c r="A160" s="206">
        <v>135</v>
      </c>
      <c r="B160" s="36" t="s">
        <v>629</v>
      </c>
      <c r="C160" s="37" t="s">
        <v>194</v>
      </c>
      <c r="D160" s="37" t="s">
        <v>765</v>
      </c>
      <c r="E160" s="10"/>
      <c r="F160" s="11">
        <v>72181.25</v>
      </c>
      <c r="G160" s="11">
        <v>2194.31</v>
      </c>
      <c r="H160" s="11">
        <v>2071.6</v>
      </c>
      <c r="I160" s="11">
        <f t="shared" si="105"/>
        <v>67915.34</v>
      </c>
      <c r="J160" s="11">
        <v>5778.92</v>
      </c>
      <c r="K160" s="11">
        <v>730.83000000000015</v>
      </c>
      <c r="L160" s="11"/>
      <c r="M160" s="11">
        <f>SUM(G160+H160+J160+K160+L160)</f>
        <v>10775.66</v>
      </c>
      <c r="N160" s="11">
        <f>SUM(F160-M160)</f>
        <v>61405.59</v>
      </c>
      <c r="O160" s="101"/>
      <c r="P160" s="102"/>
    </row>
    <row r="161" spans="1:16" s="103" customFormat="1" x14ac:dyDescent="0.25">
      <c r="A161" s="206">
        <v>136</v>
      </c>
      <c r="B161" s="36" t="s">
        <v>630</v>
      </c>
      <c r="C161" s="37" t="s">
        <v>195</v>
      </c>
      <c r="D161" s="37" t="s">
        <v>770</v>
      </c>
      <c r="E161" s="10"/>
      <c r="F161" s="11">
        <v>72181.25</v>
      </c>
      <c r="G161" s="11">
        <v>2194.31</v>
      </c>
      <c r="H161" s="11">
        <v>2071.6</v>
      </c>
      <c r="I161" s="11">
        <f t="shared" si="105"/>
        <v>67915.34</v>
      </c>
      <c r="J161" s="11">
        <v>5778.92</v>
      </c>
      <c r="K161" s="11"/>
      <c r="L161" s="11"/>
      <c r="M161" s="11">
        <f t="shared" ref="M161:M165" si="110">SUM(G161+H161+J161+K161+L161)</f>
        <v>10044.83</v>
      </c>
      <c r="N161" s="11">
        <f t="shared" ref="N161:N165" si="111">SUM(F161-M161)</f>
        <v>62136.42</v>
      </c>
      <c r="O161" s="101"/>
      <c r="P161" s="102"/>
    </row>
    <row r="162" spans="1:16" s="123" customFormat="1" x14ac:dyDescent="0.25">
      <c r="A162" s="206">
        <v>138</v>
      </c>
      <c r="B162" s="36" t="s">
        <v>632</v>
      </c>
      <c r="C162" s="37" t="s">
        <v>197</v>
      </c>
      <c r="D162" s="37" t="s">
        <v>770</v>
      </c>
      <c r="E162" s="10"/>
      <c r="F162" s="11">
        <v>72181.25</v>
      </c>
      <c r="G162" s="11">
        <v>2194.31</v>
      </c>
      <c r="H162" s="11">
        <v>2071.6</v>
      </c>
      <c r="I162" s="11">
        <f t="shared" si="105"/>
        <v>66725.22</v>
      </c>
      <c r="J162" s="11">
        <v>5540.89</v>
      </c>
      <c r="K162" s="11"/>
      <c r="L162" s="11">
        <v>1190.1199999999999</v>
      </c>
      <c r="M162" s="11">
        <f t="shared" si="110"/>
        <v>10996.919999999998</v>
      </c>
      <c r="N162" s="11">
        <f t="shared" si="111"/>
        <v>61184.33</v>
      </c>
      <c r="O162" s="101"/>
      <c r="P162" s="102"/>
    </row>
    <row r="163" spans="1:16" s="123" customFormat="1" x14ac:dyDescent="0.25">
      <c r="A163" s="206">
        <v>140</v>
      </c>
      <c r="B163" s="36" t="s">
        <v>633</v>
      </c>
      <c r="C163" s="37" t="s">
        <v>198</v>
      </c>
      <c r="D163" s="37" t="s">
        <v>770</v>
      </c>
      <c r="E163" s="10"/>
      <c r="F163" s="11">
        <v>72181.25</v>
      </c>
      <c r="G163" s="11">
        <v>2194.31</v>
      </c>
      <c r="H163" s="11">
        <v>2071.6</v>
      </c>
      <c r="I163" s="11">
        <f t="shared" si="105"/>
        <v>67915.34</v>
      </c>
      <c r="J163" s="11">
        <v>5778.92</v>
      </c>
      <c r="K163" s="11"/>
      <c r="L163" s="11"/>
      <c r="M163" s="11">
        <f t="shared" si="110"/>
        <v>10044.83</v>
      </c>
      <c r="N163" s="11">
        <f t="shared" si="111"/>
        <v>62136.42</v>
      </c>
      <c r="O163" s="101"/>
      <c r="P163" s="102"/>
    </row>
    <row r="164" spans="1:16" s="123" customFormat="1" x14ac:dyDescent="0.25">
      <c r="A164" s="158">
        <v>345</v>
      </c>
      <c r="B164" s="172" t="s">
        <v>824</v>
      </c>
      <c r="C164" s="173" t="s">
        <v>823</v>
      </c>
      <c r="D164" s="173" t="s">
        <v>770</v>
      </c>
      <c r="E164" s="190"/>
      <c r="F164" s="163">
        <v>72181.25</v>
      </c>
      <c r="G164" s="163">
        <v>2194.31</v>
      </c>
      <c r="H164" s="163">
        <v>2071.6</v>
      </c>
      <c r="I164" s="163">
        <f t="shared" si="105"/>
        <v>67915.34</v>
      </c>
      <c r="J164" s="163">
        <v>5778.92</v>
      </c>
      <c r="K164" s="163"/>
      <c r="L164" s="163"/>
      <c r="M164" s="163">
        <f t="shared" si="110"/>
        <v>10044.83</v>
      </c>
      <c r="N164" s="163">
        <f t="shared" si="111"/>
        <v>62136.42</v>
      </c>
      <c r="O164" s="101"/>
      <c r="P164" s="102"/>
    </row>
    <row r="165" spans="1:16" s="123" customFormat="1" x14ac:dyDescent="0.25">
      <c r="A165" s="206">
        <v>139</v>
      </c>
      <c r="B165" s="36" t="s">
        <v>199</v>
      </c>
      <c r="C165" s="37" t="s">
        <v>200</v>
      </c>
      <c r="D165" s="37" t="s">
        <v>201</v>
      </c>
      <c r="E165" s="30"/>
      <c r="F165" s="11">
        <v>72181.25</v>
      </c>
      <c r="G165" s="11">
        <v>2194.31</v>
      </c>
      <c r="H165" s="11">
        <v>2071.6</v>
      </c>
      <c r="I165" s="11">
        <f t="shared" si="105"/>
        <v>67915.34</v>
      </c>
      <c r="J165" s="11">
        <v>5778.92</v>
      </c>
      <c r="K165" s="11"/>
      <c r="L165" s="11"/>
      <c r="M165" s="11">
        <f t="shared" si="110"/>
        <v>10044.83</v>
      </c>
      <c r="N165" s="11">
        <f t="shared" si="111"/>
        <v>62136.42</v>
      </c>
      <c r="O165" s="101"/>
      <c r="P165" s="102"/>
    </row>
    <row r="166" spans="1:16" s="123" customFormat="1" x14ac:dyDescent="0.25">
      <c r="A166" s="206">
        <v>141</v>
      </c>
      <c r="B166" s="36" t="s">
        <v>634</v>
      </c>
      <c r="C166" s="37" t="s">
        <v>202</v>
      </c>
      <c r="D166" s="37" t="s">
        <v>774</v>
      </c>
      <c r="E166" s="28"/>
      <c r="F166" s="11">
        <v>59057.39</v>
      </c>
      <c r="G166" s="11">
        <v>1795.34</v>
      </c>
      <c r="H166" s="11">
        <v>1694.95</v>
      </c>
      <c r="I166" s="11">
        <f>F166-G166-H166-L166</f>
        <v>55567.100000000006</v>
      </c>
      <c r="J166" s="11">
        <v>3309.27</v>
      </c>
      <c r="K166" s="11"/>
      <c r="L166" s="11"/>
      <c r="M166" s="11">
        <f>SUM(G166+H166+J166+K166+L166)</f>
        <v>6799.5599999999995</v>
      </c>
      <c r="N166" s="11">
        <f>SUM(F166-M166)</f>
        <v>52257.83</v>
      </c>
      <c r="O166" s="101"/>
      <c r="P166" s="102"/>
    </row>
    <row r="167" spans="1:16" s="123" customFormat="1" x14ac:dyDescent="0.25">
      <c r="A167" s="206">
        <v>142</v>
      </c>
      <c r="B167" s="36" t="s">
        <v>635</v>
      </c>
      <c r="C167" s="37" t="s">
        <v>203</v>
      </c>
      <c r="D167" s="37" t="s">
        <v>774</v>
      </c>
      <c r="E167" s="10"/>
      <c r="F167" s="11">
        <v>59057.39</v>
      </c>
      <c r="G167" s="11">
        <v>1795.34</v>
      </c>
      <c r="H167" s="11">
        <v>1694.95</v>
      </c>
      <c r="I167" s="11">
        <f t="shared" ref="I167:I181" si="112">F167-G167-H167-L167</f>
        <v>55567.100000000006</v>
      </c>
      <c r="J167" s="11">
        <v>3309.27</v>
      </c>
      <c r="K167" s="11"/>
      <c r="L167" s="11"/>
      <c r="M167" s="11">
        <f t="shared" ref="M167:M177" si="113">SUM(G167+H167+J167+K167+L167)</f>
        <v>6799.5599999999995</v>
      </c>
      <c r="N167" s="11">
        <f t="shared" ref="N167:N181" si="114">SUM(F167-M167)</f>
        <v>52257.83</v>
      </c>
      <c r="O167" s="101"/>
      <c r="P167" s="102"/>
    </row>
    <row r="168" spans="1:16" s="123" customFormat="1" x14ac:dyDescent="0.25">
      <c r="A168" s="206">
        <v>152</v>
      </c>
      <c r="B168" s="78" t="s">
        <v>636</v>
      </c>
      <c r="C168" s="79" t="s">
        <v>204</v>
      </c>
      <c r="D168" s="80" t="s">
        <v>119</v>
      </c>
      <c r="E168" s="83"/>
      <c r="F168" s="65">
        <v>45933.54</v>
      </c>
      <c r="G168" s="74">
        <v>1396.38</v>
      </c>
      <c r="H168" s="74">
        <v>1318.29</v>
      </c>
      <c r="I168" s="74">
        <f t="shared" si="112"/>
        <v>43218.87</v>
      </c>
      <c r="J168" s="74">
        <v>1280.08</v>
      </c>
      <c r="K168" s="74"/>
      <c r="L168" s="74"/>
      <c r="M168" s="74">
        <f>SUM(G168+H168+J168+K168+L168)</f>
        <v>3994.75</v>
      </c>
      <c r="N168" s="74">
        <f t="shared" si="114"/>
        <v>41938.79</v>
      </c>
      <c r="O168" s="101"/>
      <c r="P168" s="102"/>
    </row>
    <row r="169" spans="1:16" s="123" customFormat="1" x14ac:dyDescent="0.25">
      <c r="A169" s="206">
        <v>147</v>
      </c>
      <c r="B169" s="36" t="s">
        <v>637</v>
      </c>
      <c r="C169" s="37" t="s">
        <v>205</v>
      </c>
      <c r="D169" s="37" t="s">
        <v>121</v>
      </c>
      <c r="E169" s="28"/>
      <c r="F169" s="11">
        <v>39371.599999999999</v>
      </c>
      <c r="G169" s="11">
        <v>1196.9000000000001</v>
      </c>
      <c r="H169" s="11">
        <v>1129.96</v>
      </c>
      <c r="I169" s="11">
        <f>F169-G169-H169-L169</f>
        <v>37044.74</v>
      </c>
      <c r="J169" s="11">
        <v>353.96</v>
      </c>
      <c r="K169" s="11"/>
      <c r="L169" s="11"/>
      <c r="M169" s="11">
        <f>SUM(G169+H169+J169+K169+L169)</f>
        <v>2680.82</v>
      </c>
      <c r="N169" s="11">
        <f>SUM(F169-M169)</f>
        <v>36690.78</v>
      </c>
      <c r="O169" s="101"/>
      <c r="P169" s="102"/>
    </row>
    <row r="170" spans="1:16" s="123" customFormat="1" x14ac:dyDescent="0.25">
      <c r="A170" s="206">
        <v>148</v>
      </c>
      <c r="B170" s="36" t="s">
        <v>638</v>
      </c>
      <c r="C170" s="37" t="s">
        <v>206</v>
      </c>
      <c r="D170" s="37" t="s">
        <v>121</v>
      </c>
      <c r="E170" s="28"/>
      <c r="F170" s="11">
        <v>39371.599999999999</v>
      </c>
      <c r="G170" s="11">
        <v>1196.9000000000001</v>
      </c>
      <c r="H170" s="11">
        <v>1129.96</v>
      </c>
      <c r="I170" s="11">
        <f>F170-G170-H170-L170</f>
        <v>37044.74</v>
      </c>
      <c r="J170" s="11">
        <v>353.96</v>
      </c>
      <c r="K170" s="11"/>
      <c r="L170" s="11"/>
      <c r="M170" s="11">
        <f>SUM(G170+H170+J170+K170+L170)</f>
        <v>2680.82</v>
      </c>
      <c r="N170" s="11">
        <f>SUM(F170-M170)</f>
        <v>36690.78</v>
      </c>
      <c r="O170" s="101"/>
      <c r="P170" s="102"/>
    </row>
    <row r="171" spans="1:16" s="123" customFormat="1" x14ac:dyDescent="0.25">
      <c r="A171" s="206">
        <v>143</v>
      </c>
      <c r="B171" s="36" t="s">
        <v>639</v>
      </c>
      <c r="C171" s="37" t="s">
        <v>207</v>
      </c>
      <c r="D171" s="37" t="s">
        <v>127</v>
      </c>
      <c r="E171" s="10"/>
      <c r="F171" s="11">
        <v>39371.599999999999</v>
      </c>
      <c r="G171" s="11">
        <v>1196.9000000000001</v>
      </c>
      <c r="H171" s="11">
        <v>1129.96</v>
      </c>
      <c r="I171" s="11">
        <f t="shared" si="112"/>
        <v>37044.74</v>
      </c>
      <c r="J171" s="11">
        <v>353.96</v>
      </c>
      <c r="K171" s="11"/>
      <c r="L171" s="11"/>
      <c r="M171" s="11">
        <f t="shared" si="113"/>
        <v>2680.82</v>
      </c>
      <c r="N171" s="11">
        <f t="shared" si="114"/>
        <v>36690.78</v>
      </c>
      <c r="O171" s="101"/>
      <c r="P171" s="102"/>
    </row>
    <row r="172" spans="1:16" s="123" customFormat="1" x14ac:dyDescent="0.25">
      <c r="A172" s="206">
        <v>146</v>
      </c>
      <c r="B172" s="36" t="s">
        <v>640</v>
      </c>
      <c r="C172" s="37" t="s">
        <v>208</v>
      </c>
      <c r="D172" s="37" t="s">
        <v>127</v>
      </c>
      <c r="E172" s="10"/>
      <c r="F172" s="11">
        <v>39371.599999999999</v>
      </c>
      <c r="G172" s="11">
        <v>1196.9000000000001</v>
      </c>
      <c r="H172" s="11">
        <v>1129.96</v>
      </c>
      <c r="I172" s="11">
        <f t="shared" si="112"/>
        <v>37044.74</v>
      </c>
      <c r="J172" s="11">
        <v>353.96</v>
      </c>
      <c r="K172" s="11"/>
      <c r="L172" s="11"/>
      <c r="M172" s="11">
        <f t="shared" si="113"/>
        <v>2680.82</v>
      </c>
      <c r="N172" s="11">
        <f t="shared" si="114"/>
        <v>36690.78</v>
      </c>
      <c r="O172" s="101"/>
      <c r="P172" s="102"/>
    </row>
    <row r="173" spans="1:16" s="123" customFormat="1" x14ac:dyDescent="0.25">
      <c r="A173" s="206">
        <v>150</v>
      </c>
      <c r="B173" s="36" t="s">
        <v>641</v>
      </c>
      <c r="C173" s="37" t="s">
        <v>209</v>
      </c>
      <c r="D173" s="37" t="s">
        <v>127</v>
      </c>
      <c r="E173" s="10"/>
      <c r="F173" s="11">
        <v>39371.599999999999</v>
      </c>
      <c r="G173" s="11">
        <v>1196.9000000000001</v>
      </c>
      <c r="H173" s="11">
        <v>1129.96</v>
      </c>
      <c r="I173" s="11">
        <f>F173-G173-H173-L173</f>
        <v>35854.619999999995</v>
      </c>
      <c r="J173" s="11">
        <v>175.44</v>
      </c>
      <c r="K173" s="11"/>
      <c r="L173" s="11">
        <v>1190.1199999999999</v>
      </c>
      <c r="M173" s="11">
        <f t="shared" si="113"/>
        <v>3692.42</v>
      </c>
      <c r="N173" s="11">
        <f t="shared" si="114"/>
        <v>35679.18</v>
      </c>
      <c r="O173" s="101"/>
      <c r="P173" s="102"/>
    </row>
    <row r="174" spans="1:16" s="123" customFormat="1" x14ac:dyDescent="0.25">
      <c r="A174" s="206">
        <v>144</v>
      </c>
      <c r="B174" s="36" t="s">
        <v>642</v>
      </c>
      <c r="C174" s="37" t="s">
        <v>210</v>
      </c>
      <c r="D174" s="37" t="s">
        <v>783</v>
      </c>
      <c r="E174" s="10"/>
      <c r="F174" s="11">
        <v>39371.599999999999</v>
      </c>
      <c r="G174" s="11">
        <v>1196.9000000000001</v>
      </c>
      <c r="H174" s="11">
        <v>1129.96</v>
      </c>
      <c r="I174" s="11">
        <f t="shared" si="112"/>
        <v>37044.74</v>
      </c>
      <c r="J174" s="11">
        <v>353.96</v>
      </c>
      <c r="K174" s="11"/>
      <c r="L174" s="11"/>
      <c r="M174" s="11">
        <f t="shared" si="113"/>
        <v>2680.82</v>
      </c>
      <c r="N174" s="11">
        <f t="shared" si="114"/>
        <v>36690.78</v>
      </c>
      <c r="O174" s="101"/>
      <c r="P174" s="102"/>
    </row>
    <row r="175" spans="1:16" s="123" customFormat="1" x14ac:dyDescent="0.25">
      <c r="A175" s="206">
        <v>145</v>
      </c>
      <c r="B175" s="36" t="s">
        <v>643</v>
      </c>
      <c r="C175" s="37" t="s">
        <v>211</v>
      </c>
      <c r="D175" s="37" t="s">
        <v>783</v>
      </c>
      <c r="E175" s="10"/>
      <c r="F175" s="11">
        <v>39371.599999999999</v>
      </c>
      <c r="G175" s="11">
        <v>1196.9000000000001</v>
      </c>
      <c r="H175" s="11">
        <v>1129.96</v>
      </c>
      <c r="I175" s="11">
        <f t="shared" si="112"/>
        <v>37044.74</v>
      </c>
      <c r="J175" s="11">
        <v>353.96</v>
      </c>
      <c r="K175" s="11">
        <v>2206.13</v>
      </c>
      <c r="L175" s="11"/>
      <c r="M175" s="11">
        <f t="shared" si="113"/>
        <v>4886.9500000000007</v>
      </c>
      <c r="N175" s="11">
        <f t="shared" si="114"/>
        <v>34484.649999999994</v>
      </c>
      <c r="O175" s="101"/>
      <c r="P175" s="102"/>
    </row>
    <row r="176" spans="1:16" s="123" customFormat="1" x14ac:dyDescent="0.25">
      <c r="A176" s="206">
        <v>149</v>
      </c>
      <c r="B176" s="36" t="s">
        <v>644</v>
      </c>
      <c r="C176" s="37" t="s">
        <v>212</v>
      </c>
      <c r="D176" s="37" t="s">
        <v>783</v>
      </c>
      <c r="E176" s="10"/>
      <c r="F176" s="11">
        <v>39371.599999999999</v>
      </c>
      <c r="G176" s="11">
        <v>1196.9000000000001</v>
      </c>
      <c r="H176" s="11">
        <v>1129.96</v>
      </c>
      <c r="I176" s="11">
        <f t="shared" si="112"/>
        <v>37044.74</v>
      </c>
      <c r="J176" s="11">
        <v>353.96</v>
      </c>
      <c r="K176" s="11"/>
      <c r="L176" s="11"/>
      <c r="M176" s="11">
        <f t="shared" si="113"/>
        <v>2680.82</v>
      </c>
      <c r="N176" s="11">
        <f t="shared" si="114"/>
        <v>36690.78</v>
      </c>
      <c r="O176" s="101"/>
      <c r="P176" s="102"/>
    </row>
    <row r="177" spans="1:16" s="123" customFormat="1" x14ac:dyDescent="0.25">
      <c r="A177" s="206">
        <v>151</v>
      </c>
      <c r="B177" s="36" t="s">
        <v>645</v>
      </c>
      <c r="C177" s="37" t="s">
        <v>213</v>
      </c>
      <c r="D177" s="37" t="s">
        <v>783</v>
      </c>
      <c r="E177" s="10"/>
      <c r="F177" s="11">
        <v>39371.599999999999</v>
      </c>
      <c r="G177" s="11">
        <v>1196.9000000000001</v>
      </c>
      <c r="H177" s="11">
        <v>1129.96</v>
      </c>
      <c r="I177" s="11">
        <f t="shared" si="112"/>
        <v>37044.74</v>
      </c>
      <c r="J177" s="11">
        <v>353.96</v>
      </c>
      <c r="K177" s="11"/>
      <c r="L177" s="11"/>
      <c r="M177" s="11">
        <f t="shared" si="113"/>
        <v>2680.82</v>
      </c>
      <c r="N177" s="11">
        <f t="shared" si="114"/>
        <v>36690.78</v>
      </c>
      <c r="O177" s="101"/>
      <c r="P177" s="102"/>
    </row>
    <row r="178" spans="1:16" s="123" customFormat="1" x14ac:dyDescent="0.25">
      <c r="A178" s="206">
        <v>155</v>
      </c>
      <c r="B178" s="49" t="s">
        <v>214</v>
      </c>
      <c r="C178" s="14" t="s">
        <v>215</v>
      </c>
      <c r="D178" s="60" t="s">
        <v>71</v>
      </c>
      <c r="E178" s="28"/>
      <c r="F178" s="11">
        <v>32809.660000000003</v>
      </c>
      <c r="G178" s="11">
        <v>997.41</v>
      </c>
      <c r="H178" s="11">
        <v>941.64</v>
      </c>
      <c r="I178" s="11">
        <f>F178-G178-H178-L178</f>
        <v>30870.610000000004</v>
      </c>
      <c r="J178" s="11">
        <v>0</v>
      </c>
      <c r="K178" s="11"/>
      <c r="L178" s="11"/>
      <c r="M178" s="11">
        <f>SUM(G178+H178+J178+K178+L178)</f>
        <v>1939.05</v>
      </c>
      <c r="N178" s="11">
        <f>SUM(F178-M178)</f>
        <v>30870.610000000004</v>
      </c>
      <c r="O178" s="101"/>
      <c r="P178" s="102"/>
    </row>
    <row r="179" spans="1:16" s="123" customFormat="1" x14ac:dyDescent="0.25">
      <c r="A179" s="206">
        <v>153</v>
      </c>
      <c r="B179" s="49" t="s">
        <v>646</v>
      </c>
      <c r="C179" s="14" t="s">
        <v>216</v>
      </c>
      <c r="D179" s="60" t="s">
        <v>217</v>
      </c>
      <c r="E179" s="28"/>
      <c r="F179" s="11">
        <v>32809.660000000003</v>
      </c>
      <c r="G179" s="11">
        <v>997.41</v>
      </c>
      <c r="H179" s="11">
        <v>941.64</v>
      </c>
      <c r="I179" s="11">
        <f t="shared" si="112"/>
        <v>30870.610000000004</v>
      </c>
      <c r="J179" s="11">
        <v>0</v>
      </c>
      <c r="K179" s="11"/>
      <c r="L179" s="11"/>
      <c r="M179" s="11">
        <f t="shared" ref="M179:M181" si="115">SUM(G179+H179+J179+K179+L179)</f>
        <v>1939.05</v>
      </c>
      <c r="N179" s="11">
        <f t="shared" si="114"/>
        <v>30870.610000000004</v>
      </c>
      <c r="O179" s="101"/>
      <c r="P179" s="102"/>
    </row>
    <row r="180" spans="1:16" s="123" customFormat="1" x14ac:dyDescent="0.25">
      <c r="A180" s="206">
        <v>154</v>
      </c>
      <c r="B180" s="49" t="s">
        <v>517</v>
      </c>
      <c r="C180" s="14" t="s">
        <v>218</v>
      </c>
      <c r="D180" s="60" t="s">
        <v>219</v>
      </c>
      <c r="E180" s="28"/>
      <c r="F180" s="11">
        <v>26247.73</v>
      </c>
      <c r="G180" s="11">
        <v>797.93</v>
      </c>
      <c r="H180" s="11">
        <v>753.31</v>
      </c>
      <c r="I180" s="11">
        <f t="shared" si="112"/>
        <v>24696.489999999998</v>
      </c>
      <c r="J180" s="11">
        <v>0</v>
      </c>
      <c r="K180" s="11"/>
      <c r="L180" s="11"/>
      <c r="M180" s="11">
        <f t="shared" si="115"/>
        <v>1551.2399999999998</v>
      </c>
      <c r="N180" s="11">
        <f t="shared" si="114"/>
        <v>24696.489999999998</v>
      </c>
      <c r="O180" s="101"/>
      <c r="P180" s="102"/>
    </row>
    <row r="181" spans="1:16" s="106" customFormat="1" x14ac:dyDescent="0.25">
      <c r="A181" s="107">
        <v>112</v>
      </c>
      <c r="B181" s="78" t="s">
        <v>763</v>
      </c>
      <c r="C181" s="79" t="s">
        <v>220</v>
      </c>
      <c r="D181" s="80" t="s">
        <v>29</v>
      </c>
      <c r="E181" s="75"/>
      <c r="F181" s="65">
        <v>19685.8</v>
      </c>
      <c r="G181" s="74">
        <v>598.45000000000005</v>
      </c>
      <c r="H181" s="74">
        <v>564.98</v>
      </c>
      <c r="I181" s="74">
        <f t="shared" si="112"/>
        <v>18522.37</v>
      </c>
      <c r="J181" s="74">
        <v>0</v>
      </c>
      <c r="K181" s="74"/>
      <c r="L181" s="74"/>
      <c r="M181" s="74">
        <f t="shared" si="115"/>
        <v>1163.43</v>
      </c>
      <c r="N181" s="74">
        <f t="shared" si="114"/>
        <v>18522.37</v>
      </c>
      <c r="O181" s="101"/>
      <c r="P181" s="102"/>
    </row>
    <row r="182" spans="1:16" s="113" customFormat="1" x14ac:dyDescent="0.25">
      <c r="A182" s="206"/>
      <c r="B182" s="53" t="s">
        <v>30</v>
      </c>
      <c r="C182" s="14"/>
      <c r="D182" s="60"/>
      <c r="E182" s="13">
        <f t="shared" ref="E182:N182" si="116">SUM(E113:E181)</f>
        <v>0</v>
      </c>
      <c r="F182" s="13">
        <f t="shared" si="116"/>
        <v>4875515.4099999964</v>
      </c>
      <c r="G182" s="13">
        <f t="shared" si="116"/>
        <v>146973.59465599986</v>
      </c>
      <c r="H182" s="13">
        <f t="shared" si="116"/>
        <v>139927.17316500013</v>
      </c>
      <c r="I182" s="13">
        <f t="shared" si="116"/>
        <v>4573143.0821790006</v>
      </c>
      <c r="J182" s="13">
        <f t="shared" si="116"/>
        <v>410987.04000000021</v>
      </c>
      <c r="K182" s="13">
        <f t="shared" si="116"/>
        <v>22080.340000000004</v>
      </c>
      <c r="L182" s="13">
        <f t="shared" si="116"/>
        <v>15471.559999999994</v>
      </c>
      <c r="M182" s="13">
        <f t="shared" si="116"/>
        <v>735439.70782099979</v>
      </c>
      <c r="N182" s="13">
        <f t="shared" si="116"/>
        <v>4140075.702178997</v>
      </c>
      <c r="O182" s="101"/>
      <c r="P182" s="102"/>
    </row>
    <row r="183" spans="1:16" s="270" customFormat="1" x14ac:dyDescent="0.25">
      <c r="A183" s="268"/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</row>
    <row r="184" spans="1:16" s="103" customFormat="1" x14ac:dyDescent="0.25">
      <c r="A184" s="206"/>
      <c r="B184" s="265" t="s">
        <v>485</v>
      </c>
      <c r="C184" s="265"/>
      <c r="D184" s="265"/>
      <c r="E184" s="5"/>
      <c r="F184" s="5"/>
      <c r="G184" s="6"/>
      <c r="H184" s="6"/>
      <c r="I184" s="7"/>
      <c r="J184" s="5"/>
      <c r="K184" s="5"/>
      <c r="L184" s="5"/>
      <c r="M184" s="5"/>
      <c r="N184" s="5"/>
      <c r="O184" s="101"/>
      <c r="P184" s="102"/>
    </row>
    <row r="185" spans="1:16" s="124" customFormat="1" ht="17.25" customHeight="1" x14ac:dyDescent="0.25">
      <c r="A185" s="206">
        <v>156</v>
      </c>
      <c r="B185" s="49" t="s">
        <v>221</v>
      </c>
      <c r="C185" s="14" t="s">
        <v>222</v>
      </c>
      <c r="D185" s="60" t="s">
        <v>782</v>
      </c>
      <c r="E185" s="30"/>
      <c r="F185" s="11">
        <v>196857.95</v>
      </c>
      <c r="G185" s="11">
        <v>4742.3999999999996</v>
      </c>
      <c r="H185" s="11">
        <v>5649.8231650000007</v>
      </c>
      <c r="I185" s="11">
        <f t="shared" ref="I185" si="117">F185-G185-H185-L185</f>
        <v>186465.72683500001</v>
      </c>
      <c r="J185" s="11">
        <v>35199.370000000003</v>
      </c>
      <c r="K185" s="11"/>
      <c r="L185" s="11"/>
      <c r="M185" s="11">
        <f t="shared" ref="M185:M186" si="118">SUM(G185+H185+J185+K185+L185)</f>
        <v>45591.593164999998</v>
      </c>
      <c r="N185" s="11">
        <f t="shared" ref="N185" si="119">SUM(F185-M185)</f>
        <v>151266.35683500001</v>
      </c>
      <c r="O185" s="101"/>
      <c r="P185" s="102"/>
    </row>
    <row r="186" spans="1:16" s="124" customFormat="1" x14ac:dyDescent="0.25">
      <c r="A186" s="206">
        <v>157</v>
      </c>
      <c r="B186" s="49" t="s">
        <v>647</v>
      </c>
      <c r="C186" s="14" t="s">
        <v>223</v>
      </c>
      <c r="D186" s="60" t="s">
        <v>781</v>
      </c>
      <c r="E186" s="10"/>
      <c r="F186" s="11">
        <v>137800.57</v>
      </c>
      <c r="G186" s="11">
        <v>4189.1373279999998</v>
      </c>
      <c r="H186" s="11">
        <v>3954.8763590000003</v>
      </c>
      <c r="I186" s="11">
        <f>F186-G186-H186-L186</f>
        <v>129656.55631299999</v>
      </c>
      <c r="J186" s="11">
        <v>20997.08</v>
      </c>
      <c r="K186" s="11"/>
      <c r="L186" s="11"/>
      <c r="M186" s="11">
        <f t="shared" si="118"/>
        <v>29141.093687000001</v>
      </c>
      <c r="N186" s="11">
        <f>SUM(F186-M186)</f>
        <v>108659.47631300001</v>
      </c>
      <c r="O186" s="101"/>
      <c r="P186" s="102"/>
    </row>
    <row r="187" spans="1:16" s="124" customFormat="1" x14ac:dyDescent="0.25">
      <c r="A187" s="206">
        <v>158</v>
      </c>
      <c r="B187" s="49" t="s">
        <v>543</v>
      </c>
      <c r="C187" s="14" t="s">
        <v>224</v>
      </c>
      <c r="D187" s="60" t="s">
        <v>71</v>
      </c>
      <c r="E187" s="28"/>
      <c r="F187" s="11">
        <v>32809.660000000003</v>
      </c>
      <c r="G187" s="11">
        <v>997.41</v>
      </c>
      <c r="H187" s="11">
        <v>941.64</v>
      </c>
      <c r="I187" s="11">
        <f>F187-G187-H187-L187</f>
        <v>30870.610000000004</v>
      </c>
      <c r="J187" s="11">
        <v>0</v>
      </c>
      <c r="K187" s="11"/>
      <c r="L187" s="11"/>
      <c r="M187" s="11">
        <f>SUM(G187+H187+J187+K187+L187)</f>
        <v>1939.05</v>
      </c>
      <c r="N187" s="11">
        <f>SUM(F187-M187)</f>
        <v>30870.610000000004</v>
      </c>
      <c r="O187" s="101"/>
      <c r="P187" s="102"/>
    </row>
    <row r="188" spans="1:16" s="113" customFormat="1" x14ac:dyDescent="0.25">
      <c r="A188" s="206"/>
      <c r="B188" s="53" t="s">
        <v>30</v>
      </c>
      <c r="C188" s="5"/>
      <c r="D188" s="62"/>
      <c r="E188" s="13">
        <f>SUM(E185:E187)</f>
        <v>0</v>
      </c>
      <c r="F188" s="13">
        <f t="shared" ref="F188:N188" si="120">SUM(F185:F187)</f>
        <v>367468.18000000005</v>
      </c>
      <c r="G188" s="13">
        <f t="shared" si="120"/>
        <v>9928.9473279999984</v>
      </c>
      <c r="H188" s="13">
        <f t="shared" si="120"/>
        <v>10546.339524000001</v>
      </c>
      <c r="I188" s="13">
        <f t="shared" si="120"/>
        <v>346992.893148</v>
      </c>
      <c r="J188" s="13">
        <f t="shared" si="120"/>
        <v>56196.450000000004</v>
      </c>
      <c r="K188" s="13">
        <f t="shared" si="120"/>
        <v>0</v>
      </c>
      <c r="L188" s="13">
        <f t="shared" si="120"/>
        <v>0</v>
      </c>
      <c r="M188" s="13">
        <f t="shared" si="120"/>
        <v>76671.736852000002</v>
      </c>
      <c r="N188" s="13">
        <f t="shared" si="120"/>
        <v>290796.44314799999</v>
      </c>
      <c r="O188" s="101"/>
      <c r="P188" s="102"/>
    </row>
    <row r="189" spans="1:16" s="270" customFormat="1" x14ac:dyDescent="0.25">
      <c r="A189" s="268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</row>
    <row r="190" spans="1:16" s="103" customFormat="1" x14ac:dyDescent="0.25">
      <c r="A190" s="206"/>
      <c r="B190" s="265" t="s">
        <v>486</v>
      </c>
      <c r="C190" s="265"/>
      <c r="D190" s="265"/>
      <c r="E190" s="5"/>
      <c r="F190" s="5"/>
      <c r="G190" s="6"/>
      <c r="H190" s="6"/>
      <c r="I190" s="7"/>
      <c r="J190" s="5"/>
      <c r="K190" s="5"/>
      <c r="L190" s="5"/>
      <c r="M190" s="5"/>
      <c r="N190" s="5"/>
      <c r="O190" s="101"/>
      <c r="P190" s="102"/>
    </row>
    <row r="191" spans="1:16" s="125" customFormat="1" x14ac:dyDescent="0.25">
      <c r="A191" s="206">
        <v>159</v>
      </c>
      <c r="B191" s="49" t="s">
        <v>648</v>
      </c>
      <c r="C191" s="14" t="s">
        <v>225</v>
      </c>
      <c r="D191" s="60" t="s">
        <v>782</v>
      </c>
      <c r="E191" s="33"/>
      <c r="F191" s="11">
        <v>196857.95</v>
      </c>
      <c r="G191" s="11">
        <v>4742.3999999999996</v>
      </c>
      <c r="H191" s="11">
        <v>5649.8231650000007</v>
      </c>
      <c r="I191" s="11">
        <f>F191-G191-H191-L191</f>
        <v>186465.72683500001</v>
      </c>
      <c r="J191" s="11">
        <v>35199.370000000003</v>
      </c>
      <c r="K191" s="11"/>
      <c r="L191" s="12"/>
      <c r="M191" s="11">
        <f>SUM(G191+H191+J191+K191+L191)</f>
        <v>45591.593164999998</v>
      </c>
      <c r="N191" s="11">
        <f>SUM(F191-M191)</f>
        <v>151266.35683500001</v>
      </c>
      <c r="O191" s="101"/>
      <c r="P191" s="102"/>
    </row>
    <row r="192" spans="1:16" s="125" customFormat="1" x14ac:dyDescent="0.25">
      <c r="A192" s="206">
        <v>160</v>
      </c>
      <c r="B192" s="49" t="s">
        <v>649</v>
      </c>
      <c r="C192" s="14" t="s">
        <v>226</v>
      </c>
      <c r="D192" s="60" t="s">
        <v>764</v>
      </c>
      <c r="E192" s="10"/>
      <c r="F192" s="11">
        <v>118114.78</v>
      </c>
      <c r="G192" s="11">
        <v>3590.69</v>
      </c>
      <c r="H192" s="11">
        <v>3389.89</v>
      </c>
      <c r="I192" s="11">
        <f t="shared" ref="I192" si="121">F192-G192-H192-L192</f>
        <v>111134.2</v>
      </c>
      <c r="J192" s="11">
        <v>16366.49</v>
      </c>
      <c r="K192" s="11">
        <v>2212.9499999999998</v>
      </c>
      <c r="L192" s="11"/>
      <c r="M192" s="11">
        <f>SUM(G192+H192+J192+K192+L192)</f>
        <v>25560.02</v>
      </c>
      <c r="N192" s="11">
        <f>SUM(F192-M192)</f>
        <v>92554.76</v>
      </c>
      <c r="O192" s="101"/>
      <c r="P192" s="102"/>
    </row>
    <row r="193" spans="1:16" s="125" customFormat="1" x14ac:dyDescent="0.25">
      <c r="A193" s="206">
        <v>161</v>
      </c>
      <c r="B193" s="49" t="s">
        <v>650</v>
      </c>
      <c r="C193" s="14" t="s">
        <v>227</v>
      </c>
      <c r="D193" s="60" t="s">
        <v>764</v>
      </c>
      <c r="E193" s="34"/>
      <c r="F193" s="11">
        <v>118114.78</v>
      </c>
      <c r="G193" s="11">
        <v>3590.69</v>
      </c>
      <c r="H193" s="11">
        <v>3389.89</v>
      </c>
      <c r="I193" s="11">
        <f>E193+F193-G193-H193-L193</f>
        <v>111134.2</v>
      </c>
      <c r="J193" s="11">
        <v>16366.49</v>
      </c>
      <c r="K193" s="11">
        <v>2149.9499999999998</v>
      </c>
      <c r="L193" s="11"/>
      <c r="M193" s="11">
        <f>SUM(G193+H193+J193+K193+L193)</f>
        <v>25497.02</v>
      </c>
      <c r="N193" s="11">
        <f>SUM(E193+F193-M193)</f>
        <v>92617.76</v>
      </c>
      <c r="O193" s="101"/>
      <c r="P193" s="102"/>
    </row>
    <row r="194" spans="1:16" s="114" customFormat="1" x14ac:dyDescent="0.25">
      <c r="A194" s="105">
        <v>162</v>
      </c>
      <c r="B194" s="88" t="s">
        <v>651</v>
      </c>
      <c r="C194" s="89" t="s">
        <v>228</v>
      </c>
      <c r="D194" s="90" t="s">
        <v>764</v>
      </c>
      <c r="E194" s="94"/>
      <c r="F194" s="65">
        <v>118114.78</v>
      </c>
      <c r="G194" s="65">
        <v>3590.69</v>
      </c>
      <c r="H194" s="65">
        <v>3389.89</v>
      </c>
      <c r="I194" s="65">
        <f t="shared" ref="I194" si="122">F194-G194-H194-L194</f>
        <v>111134.2</v>
      </c>
      <c r="J194" s="65">
        <v>16366.49</v>
      </c>
      <c r="K194" s="65"/>
      <c r="L194" s="65"/>
      <c r="M194" s="65">
        <f t="shared" ref="M194" si="123">SUM(G194+H194+J194+K194+L194)</f>
        <v>23347.07</v>
      </c>
      <c r="N194" s="65">
        <f t="shared" ref="N194" si="124">SUM(F194-M194)</f>
        <v>94767.709999999992</v>
      </c>
      <c r="O194" s="101"/>
      <c r="P194" s="102"/>
    </row>
    <row r="195" spans="1:16" s="125" customFormat="1" x14ac:dyDescent="0.25">
      <c r="A195" s="206">
        <v>163</v>
      </c>
      <c r="B195" s="49" t="s">
        <v>652</v>
      </c>
      <c r="C195" s="14" t="s">
        <v>229</v>
      </c>
      <c r="D195" s="60" t="s">
        <v>764</v>
      </c>
      <c r="E195" s="10"/>
      <c r="F195" s="11">
        <v>118114.78</v>
      </c>
      <c r="G195" s="11">
        <v>3590.69</v>
      </c>
      <c r="H195" s="11">
        <v>3389.89</v>
      </c>
      <c r="I195" s="11">
        <f>F195-G195-H195-L195</f>
        <v>111134.2</v>
      </c>
      <c r="J195" s="11">
        <v>16366.49</v>
      </c>
      <c r="K195" s="11"/>
      <c r="L195" s="11"/>
      <c r="M195" s="11">
        <f>SUM(G195+H195+J195+K195+L195)</f>
        <v>23347.07</v>
      </c>
      <c r="N195" s="11">
        <f>SUM(F195-M195)</f>
        <v>94767.709999999992</v>
      </c>
      <c r="O195" s="101"/>
      <c r="P195" s="102"/>
    </row>
    <row r="196" spans="1:16" s="125" customFormat="1" x14ac:dyDescent="0.25">
      <c r="A196" s="206">
        <v>164</v>
      </c>
      <c r="B196" s="49" t="s">
        <v>653</v>
      </c>
      <c r="C196" s="14" t="s">
        <v>230</v>
      </c>
      <c r="D196" s="60" t="s">
        <v>764</v>
      </c>
      <c r="E196" s="10"/>
      <c r="F196" s="11">
        <v>118114.78</v>
      </c>
      <c r="G196" s="11">
        <v>3590.69</v>
      </c>
      <c r="H196" s="11">
        <v>3389.89</v>
      </c>
      <c r="I196" s="11">
        <f>E196+F196-G196-H196-L196</f>
        <v>111134.2</v>
      </c>
      <c r="J196" s="11">
        <v>16366.49</v>
      </c>
      <c r="K196" s="11"/>
      <c r="L196" s="11"/>
      <c r="M196" s="11">
        <f>SUM(G196+H196+J196+K196+L196)</f>
        <v>23347.07</v>
      </c>
      <c r="N196" s="11">
        <f>SUM(E196+F196-M196)</f>
        <v>94767.709999999992</v>
      </c>
      <c r="O196" s="101"/>
      <c r="P196" s="102"/>
    </row>
    <row r="197" spans="1:16" s="125" customFormat="1" x14ac:dyDescent="0.25">
      <c r="A197" s="206">
        <v>165</v>
      </c>
      <c r="B197" s="49" t="s">
        <v>518</v>
      </c>
      <c r="C197" s="14" t="s">
        <v>231</v>
      </c>
      <c r="D197" s="60" t="s">
        <v>764</v>
      </c>
      <c r="E197" s="10"/>
      <c r="F197" s="11">
        <v>118114.78</v>
      </c>
      <c r="G197" s="11">
        <v>3590.69</v>
      </c>
      <c r="H197" s="11">
        <v>3389.89</v>
      </c>
      <c r="I197" s="11">
        <f t="shared" ref="I197:I199" si="125">F197-G197-H197-L197</f>
        <v>111134.2</v>
      </c>
      <c r="J197" s="11">
        <v>16366.49</v>
      </c>
      <c r="K197" s="11">
        <v>6721.16</v>
      </c>
      <c r="L197" s="11"/>
      <c r="M197" s="11">
        <f>SUM(G197+H197+J197+K197+L197)</f>
        <v>30068.23</v>
      </c>
      <c r="N197" s="11">
        <f>SUM(F197-M197)</f>
        <v>88046.55</v>
      </c>
      <c r="O197" s="101"/>
      <c r="P197" s="102"/>
    </row>
    <row r="198" spans="1:16" s="125" customFormat="1" x14ac:dyDescent="0.25">
      <c r="A198" s="206">
        <v>166</v>
      </c>
      <c r="B198" s="49" t="s">
        <v>654</v>
      </c>
      <c r="C198" s="14" t="s">
        <v>232</v>
      </c>
      <c r="D198" s="60" t="s">
        <v>764</v>
      </c>
      <c r="E198" s="10"/>
      <c r="F198" s="11">
        <v>118114.78</v>
      </c>
      <c r="G198" s="11">
        <v>3590.69</v>
      </c>
      <c r="H198" s="11">
        <v>3389.89</v>
      </c>
      <c r="I198" s="11">
        <f t="shared" si="125"/>
        <v>111134.2</v>
      </c>
      <c r="J198" s="11">
        <v>16366.49</v>
      </c>
      <c r="K198" s="11"/>
      <c r="L198" s="11"/>
      <c r="M198" s="11">
        <f t="shared" ref="M198:M199" si="126">SUM(G198+H198+J198+K198+L198)</f>
        <v>23347.07</v>
      </c>
      <c r="N198" s="11">
        <f t="shared" ref="N198:N199" si="127">SUM(F198-M198)</f>
        <v>94767.709999999992</v>
      </c>
      <c r="O198" s="101"/>
      <c r="P198" s="102"/>
    </row>
    <row r="199" spans="1:16" s="125" customFormat="1" x14ac:dyDescent="0.25">
      <c r="A199" s="105">
        <v>167</v>
      </c>
      <c r="B199" s="88" t="s">
        <v>655</v>
      </c>
      <c r="C199" s="89" t="s">
        <v>233</v>
      </c>
      <c r="D199" s="90" t="s">
        <v>764</v>
      </c>
      <c r="E199" s="94"/>
      <c r="F199" s="65">
        <v>118114.78</v>
      </c>
      <c r="G199" s="65">
        <v>3590.69</v>
      </c>
      <c r="H199" s="65">
        <v>3389.89</v>
      </c>
      <c r="I199" s="65">
        <f t="shared" si="125"/>
        <v>111134.2</v>
      </c>
      <c r="J199" s="65">
        <v>16366.49</v>
      </c>
      <c r="K199" s="65"/>
      <c r="L199" s="65"/>
      <c r="M199" s="65">
        <f t="shared" si="126"/>
        <v>23347.07</v>
      </c>
      <c r="N199" s="65">
        <f t="shared" si="127"/>
        <v>94767.709999999992</v>
      </c>
      <c r="O199" s="101"/>
      <c r="P199" s="102"/>
    </row>
    <row r="200" spans="1:16" s="113" customFormat="1" x14ac:dyDescent="0.25">
      <c r="A200" s="206"/>
      <c r="B200" s="53" t="s">
        <v>30</v>
      </c>
      <c r="C200" s="5"/>
      <c r="D200" s="62"/>
      <c r="E200" s="13">
        <f>SUM(E191:E199)</f>
        <v>0</v>
      </c>
      <c r="F200" s="13">
        <f t="shared" ref="F200:N200" si="128">SUM(F191:F199)</f>
        <v>1141776.1900000002</v>
      </c>
      <c r="G200" s="13">
        <f t="shared" si="128"/>
        <v>33467.919999999998</v>
      </c>
      <c r="H200" s="13">
        <f t="shared" si="128"/>
        <v>32768.943164999997</v>
      </c>
      <c r="I200" s="13">
        <f t="shared" si="128"/>
        <v>1075539.326835</v>
      </c>
      <c r="J200" s="13">
        <f t="shared" si="128"/>
        <v>166131.29</v>
      </c>
      <c r="K200" s="13">
        <f t="shared" si="128"/>
        <v>11084.06</v>
      </c>
      <c r="L200" s="13">
        <f t="shared" si="128"/>
        <v>0</v>
      </c>
      <c r="M200" s="13">
        <f t="shared" si="128"/>
        <v>243452.21316500005</v>
      </c>
      <c r="N200" s="13">
        <f t="shared" si="128"/>
        <v>898323.97683499986</v>
      </c>
      <c r="O200" s="101"/>
      <c r="P200" s="102"/>
    </row>
    <row r="201" spans="1:16" s="270" customFormat="1" x14ac:dyDescent="0.25">
      <c r="A201" s="268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</row>
    <row r="202" spans="1:16" s="103" customFormat="1" x14ac:dyDescent="0.25">
      <c r="A202" s="206"/>
      <c r="B202" s="265" t="s">
        <v>519</v>
      </c>
      <c r="C202" s="265"/>
      <c r="D202" s="265"/>
      <c r="E202" s="5"/>
      <c r="F202" s="5"/>
      <c r="G202" s="6"/>
      <c r="H202" s="6"/>
      <c r="I202" s="7"/>
      <c r="J202" s="5"/>
      <c r="K202" s="5"/>
      <c r="L202" s="5"/>
      <c r="M202" s="5"/>
      <c r="N202" s="5"/>
      <c r="O202" s="101"/>
      <c r="P202" s="102"/>
    </row>
    <row r="203" spans="1:16" s="126" customFormat="1" x14ac:dyDescent="0.25">
      <c r="A203" s="206">
        <v>168</v>
      </c>
      <c r="B203" s="49" t="s">
        <v>656</v>
      </c>
      <c r="C203" s="14" t="s">
        <v>234</v>
      </c>
      <c r="D203" s="60" t="s">
        <v>782</v>
      </c>
      <c r="E203" s="39"/>
      <c r="F203" s="11">
        <v>196857.95</v>
      </c>
      <c r="G203" s="11">
        <v>4742.3999999999996</v>
      </c>
      <c r="H203" s="11">
        <v>5649.8231650000007</v>
      </c>
      <c r="I203" s="11">
        <f>F203-G203-H203-L203</f>
        <v>184085.48683500002</v>
      </c>
      <c r="J203" s="11">
        <v>34604.31</v>
      </c>
      <c r="K203" s="11"/>
      <c r="L203" s="11">
        <v>2380.2399999999998</v>
      </c>
      <c r="M203" s="11">
        <f>SUM(G203+H203+J203+K203+L203)</f>
        <v>47376.773164999999</v>
      </c>
      <c r="N203" s="11">
        <f t="shared" ref="N203:N207" si="129">SUM(F203-M203)</f>
        <v>149481.17683500002</v>
      </c>
      <c r="O203" s="101"/>
      <c r="P203" s="102"/>
    </row>
    <row r="204" spans="1:16" s="126" customFormat="1" ht="31.5" x14ac:dyDescent="0.25">
      <c r="A204" s="206">
        <v>169</v>
      </c>
      <c r="B204" s="49" t="s">
        <v>657</v>
      </c>
      <c r="C204" s="14" t="s">
        <v>235</v>
      </c>
      <c r="D204" s="60" t="s">
        <v>784</v>
      </c>
      <c r="E204" s="30"/>
      <c r="F204" s="11">
        <v>111552.84</v>
      </c>
      <c r="G204" s="11">
        <v>3391.21</v>
      </c>
      <c r="H204" s="11">
        <v>3201.57</v>
      </c>
      <c r="I204" s="11">
        <f t="shared" ref="I204" si="130">F204-G204-H204-L204</f>
        <v>104960.05999999998</v>
      </c>
      <c r="J204" s="11">
        <v>14822.95</v>
      </c>
      <c r="K204" s="11"/>
      <c r="L204" s="11"/>
      <c r="M204" s="11">
        <f t="shared" ref="M204" si="131">SUM(G204+H204+J204+K204+L204)</f>
        <v>21415.730000000003</v>
      </c>
      <c r="N204" s="11">
        <f t="shared" si="129"/>
        <v>90137.109999999986</v>
      </c>
      <c r="O204" s="101"/>
      <c r="P204" s="102"/>
    </row>
    <row r="205" spans="1:16" s="126" customFormat="1" ht="31.5" x14ac:dyDescent="0.25">
      <c r="A205" s="206">
        <v>170</v>
      </c>
      <c r="B205" s="49" t="s">
        <v>658</v>
      </c>
      <c r="C205" s="14" t="s">
        <v>236</v>
      </c>
      <c r="D205" s="60" t="s">
        <v>785</v>
      </c>
      <c r="E205" s="30"/>
      <c r="F205" s="11">
        <v>111552.84</v>
      </c>
      <c r="G205" s="11">
        <v>3391.21</v>
      </c>
      <c r="H205" s="11">
        <v>3201.57</v>
      </c>
      <c r="I205" s="11">
        <f>F205-G205-H205-L205</f>
        <v>103769.93999999999</v>
      </c>
      <c r="J205" s="11">
        <v>14525.42</v>
      </c>
      <c r="K205" s="11"/>
      <c r="L205" s="11">
        <v>1190.1199999999999</v>
      </c>
      <c r="M205" s="11">
        <f>SUM(G205+H205+J205+K205+L205)</f>
        <v>22308.32</v>
      </c>
      <c r="N205" s="11">
        <f t="shared" si="129"/>
        <v>89244.51999999999</v>
      </c>
      <c r="O205" s="101"/>
      <c r="P205" s="102"/>
    </row>
    <row r="206" spans="1:16" s="103" customFormat="1" ht="31.5" x14ac:dyDescent="0.25">
      <c r="A206" s="206">
        <v>171</v>
      </c>
      <c r="B206" s="49" t="s">
        <v>659</v>
      </c>
      <c r="C206" s="14" t="s">
        <v>237</v>
      </c>
      <c r="D206" s="60" t="s">
        <v>786</v>
      </c>
      <c r="E206" s="30"/>
      <c r="F206" s="11">
        <v>111552.84</v>
      </c>
      <c r="G206" s="11">
        <v>3391.21</v>
      </c>
      <c r="H206" s="11">
        <v>3201.57</v>
      </c>
      <c r="I206" s="11">
        <f t="shared" ref="I206:I207" si="132">F206-G206-H206-L206</f>
        <v>104960.05999999998</v>
      </c>
      <c r="J206" s="11">
        <v>14822.95</v>
      </c>
      <c r="K206" s="11"/>
      <c r="L206" s="11"/>
      <c r="M206" s="11">
        <f t="shared" ref="M206:M207" si="133">SUM(G206+H206+J206+K206+L206)</f>
        <v>21415.730000000003</v>
      </c>
      <c r="N206" s="11">
        <f t="shared" si="129"/>
        <v>90137.109999999986</v>
      </c>
      <c r="O206" s="101"/>
      <c r="P206" s="102"/>
    </row>
    <row r="207" spans="1:16" s="126" customFormat="1" x14ac:dyDescent="0.25">
      <c r="A207" s="206">
        <v>172</v>
      </c>
      <c r="B207" s="49" t="s">
        <v>660</v>
      </c>
      <c r="C207" s="14" t="s">
        <v>238</v>
      </c>
      <c r="D207" s="60" t="s">
        <v>791</v>
      </c>
      <c r="E207" s="10"/>
      <c r="F207" s="11">
        <v>98428.97</v>
      </c>
      <c r="G207" s="11">
        <v>2992.24</v>
      </c>
      <c r="H207" s="11">
        <v>2824.91</v>
      </c>
      <c r="I207" s="11">
        <f t="shared" si="132"/>
        <v>92611.819999999992</v>
      </c>
      <c r="J207" s="11">
        <v>11735.89</v>
      </c>
      <c r="K207" s="11">
        <v>2206.0199999999995</v>
      </c>
      <c r="L207" s="11"/>
      <c r="M207" s="11">
        <f t="shared" si="133"/>
        <v>19759.060000000001</v>
      </c>
      <c r="N207" s="11">
        <f t="shared" si="129"/>
        <v>78669.91</v>
      </c>
      <c r="O207" s="101"/>
      <c r="P207" s="102"/>
    </row>
    <row r="208" spans="1:16" s="126" customFormat="1" x14ac:dyDescent="0.25">
      <c r="A208" s="206">
        <v>173</v>
      </c>
      <c r="B208" s="49" t="s">
        <v>661</v>
      </c>
      <c r="C208" s="14" t="s">
        <v>239</v>
      </c>
      <c r="D208" s="60" t="s">
        <v>792</v>
      </c>
      <c r="E208" s="30"/>
      <c r="F208" s="11">
        <v>85305.11</v>
      </c>
      <c r="G208" s="11">
        <v>2593.2800000000002</v>
      </c>
      <c r="H208" s="11">
        <v>2448.2600000000002</v>
      </c>
      <c r="I208" s="11">
        <f>F208-G208-H208-L208</f>
        <v>80263.570000000007</v>
      </c>
      <c r="J208" s="11">
        <v>8648.83</v>
      </c>
      <c r="K208" s="11">
        <v>2916.9000000000005</v>
      </c>
      <c r="L208" s="11"/>
      <c r="M208" s="11">
        <f>SUM(G208+H208+J208+K208+L208)</f>
        <v>16607.27</v>
      </c>
      <c r="N208" s="11">
        <f>SUM(F208-M208)</f>
        <v>68697.84</v>
      </c>
      <c r="O208" s="101"/>
      <c r="P208" s="102"/>
    </row>
    <row r="209" spans="1:16" s="126" customFormat="1" x14ac:dyDescent="0.25">
      <c r="A209" s="206">
        <v>174</v>
      </c>
      <c r="B209" s="49" t="s">
        <v>662</v>
      </c>
      <c r="C209" s="14" t="s">
        <v>240</v>
      </c>
      <c r="D209" s="60" t="s">
        <v>792</v>
      </c>
      <c r="E209" s="30"/>
      <c r="F209" s="11">
        <v>85305.11</v>
      </c>
      <c r="G209" s="11">
        <v>2593.2800000000002</v>
      </c>
      <c r="H209" s="11">
        <v>2448.2600000000002</v>
      </c>
      <c r="I209" s="11">
        <f t="shared" ref="I209:I210" si="134">F209-G209-H209-L209</f>
        <v>79073.450000000012</v>
      </c>
      <c r="J209" s="11">
        <v>8351.2999999999993</v>
      </c>
      <c r="K209" s="11"/>
      <c r="L209" s="11">
        <v>1190.1199999999999</v>
      </c>
      <c r="M209" s="11">
        <f t="shared" ref="M209:M210" si="135">SUM(G209+H209+J209+K209+L209)</f>
        <v>14582.96</v>
      </c>
      <c r="N209" s="11">
        <f t="shared" ref="N209" si="136">SUM(F209-M209)</f>
        <v>70722.149999999994</v>
      </c>
      <c r="O209" s="101"/>
      <c r="P209" s="102"/>
    </row>
    <row r="210" spans="1:16" s="126" customFormat="1" ht="31.5" x14ac:dyDescent="0.25">
      <c r="A210" s="206">
        <v>176</v>
      </c>
      <c r="B210" s="49" t="s">
        <v>242</v>
      </c>
      <c r="C210" s="14" t="s">
        <v>243</v>
      </c>
      <c r="D210" s="60" t="s">
        <v>545</v>
      </c>
      <c r="E210" s="30"/>
      <c r="F210" s="11">
        <v>70000</v>
      </c>
      <c r="G210" s="11">
        <f>F210*3.04%</f>
        <v>2128</v>
      </c>
      <c r="H210" s="11">
        <f>F210*2.87%</f>
        <v>2009</v>
      </c>
      <c r="I210" s="11">
        <f t="shared" si="134"/>
        <v>64672.88</v>
      </c>
      <c r="J210" s="11">
        <v>5130.43</v>
      </c>
      <c r="K210" s="11"/>
      <c r="L210" s="11">
        <v>1190.1199999999999</v>
      </c>
      <c r="M210" s="11">
        <f t="shared" si="135"/>
        <v>10457.549999999999</v>
      </c>
      <c r="N210" s="11">
        <f>SUM(F210-M210)</f>
        <v>59542.45</v>
      </c>
      <c r="O210" s="101"/>
      <c r="P210" s="102"/>
    </row>
    <row r="211" spans="1:16" s="126" customFormat="1" x14ac:dyDescent="0.25">
      <c r="A211" s="206">
        <v>177</v>
      </c>
      <c r="B211" s="49" t="s">
        <v>664</v>
      </c>
      <c r="C211" s="14" t="s">
        <v>244</v>
      </c>
      <c r="D211" s="60" t="s">
        <v>245</v>
      </c>
      <c r="E211" s="30"/>
      <c r="F211" s="11">
        <v>52495.45</v>
      </c>
      <c r="G211" s="11">
        <v>1595.86</v>
      </c>
      <c r="H211" s="11">
        <v>1506.62</v>
      </c>
      <c r="I211" s="11">
        <f>F211-G211-H211-L211</f>
        <v>49392.969999999994</v>
      </c>
      <c r="J211" s="11">
        <v>2206.1999999999998</v>
      </c>
      <c r="K211" s="11">
        <v>2198.7100000000005</v>
      </c>
      <c r="L211" s="11"/>
      <c r="M211" s="11">
        <f>SUM(G211+H211+J211+K211+L211)</f>
        <v>7507.3899999999994</v>
      </c>
      <c r="N211" s="11">
        <f>SUM(F211-M211)</f>
        <v>44988.06</v>
      </c>
      <c r="O211" s="101"/>
      <c r="P211" s="102"/>
    </row>
    <row r="212" spans="1:16" s="126" customFormat="1" x14ac:dyDescent="0.25">
      <c r="A212" s="206">
        <v>178</v>
      </c>
      <c r="B212" s="49" t="s">
        <v>665</v>
      </c>
      <c r="C212" s="14" t="s">
        <v>246</v>
      </c>
      <c r="D212" s="60" t="s">
        <v>245</v>
      </c>
      <c r="E212" s="30"/>
      <c r="F212" s="11">
        <v>52495.45</v>
      </c>
      <c r="G212" s="11">
        <v>1595.86</v>
      </c>
      <c r="H212" s="11">
        <v>1506.62</v>
      </c>
      <c r="I212" s="11">
        <f t="shared" ref="I212" si="137">F212-G212-H212-L212</f>
        <v>49392.969999999994</v>
      </c>
      <c r="J212" s="11">
        <v>2206.1999999999998</v>
      </c>
      <c r="K212" s="11"/>
      <c r="L212" s="11"/>
      <c r="M212" s="11">
        <f t="shared" ref="M212" si="138">SUM(G212+H212+J212+K212+L212)</f>
        <v>5308.6799999999994</v>
      </c>
      <c r="N212" s="11">
        <f t="shared" ref="N212" si="139">SUM(F212-M212)</f>
        <v>47186.77</v>
      </c>
      <c r="O212" s="101"/>
      <c r="P212" s="102"/>
    </row>
    <row r="213" spans="1:16" s="126" customFormat="1" x14ac:dyDescent="0.25">
      <c r="A213" s="206">
        <v>179</v>
      </c>
      <c r="B213" s="49" t="s">
        <v>247</v>
      </c>
      <c r="C213" s="14" t="s">
        <v>248</v>
      </c>
      <c r="D213" s="60" t="s">
        <v>119</v>
      </c>
      <c r="E213" s="28"/>
      <c r="F213" s="11">
        <v>45933.54</v>
      </c>
      <c r="G213" s="11">
        <v>1396.38</v>
      </c>
      <c r="H213" s="11">
        <v>1318.29</v>
      </c>
      <c r="I213" s="11">
        <f>F213-G213-H213-L213</f>
        <v>43218.87</v>
      </c>
      <c r="J213" s="11">
        <v>1280.08</v>
      </c>
      <c r="K213" s="11">
        <v>1474.8999999999996</v>
      </c>
      <c r="L213" s="11"/>
      <c r="M213" s="11">
        <f>SUM(G213+H213+J213+K213+L213)</f>
        <v>5469.65</v>
      </c>
      <c r="N213" s="11">
        <f>SUM(F213-M213)</f>
        <v>40463.89</v>
      </c>
      <c r="O213" s="101"/>
      <c r="P213" s="102"/>
    </row>
    <row r="214" spans="1:16" s="126" customFormat="1" ht="17.25" customHeight="1" x14ac:dyDescent="0.25">
      <c r="A214" s="206">
        <v>182</v>
      </c>
      <c r="B214" s="36" t="s">
        <v>521</v>
      </c>
      <c r="C214" s="37" t="s">
        <v>250</v>
      </c>
      <c r="D214" s="37" t="s">
        <v>473</v>
      </c>
      <c r="E214" s="30"/>
      <c r="F214" s="11">
        <v>39371.599999999999</v>
      </c>
      <c r="G214" s="11">
        <v>1196.9000000000001</v>
      </c>
      <c r="H214" s="11">
        <v>1129.96</v>
      </c>
      <c r="I214" s="11">
        <f t="shared" ref="I214:I216" si="140">F214-G214-H214-L214</f>
        <v>37044.74</v>
      </c>
      <c r="J214" s="11">
        <v>353.96</v>
      </c>
      <c r="K214" s="11">
        <v>2930.1399999999994</v>
      </c>
      <c r="L214" s="11"/>
      <c r="M214" s="11">
        <f t="shared" ref="M214:M216" si="141">SUM(G214+H214+J214+K214+L214)</f>
        <v>5610.9599999999991</v>
      </c>
      <c r="N214" s="11">
        <f t="shared" ref="N214:N216" si="142">SUM(F214-M214)</f>
        <v>33760.639999999999</v>
      </c>
      <c r="O214" s="101"/>
      <c r="P214" s="102"/>
    </row>
    <row r="215" spans="1:16" s="126" customFormat="1" ht="17.25" customHeight="1" x14ac:dyDescent="0.25">
      <c r="A215" s="206">
        <v>184</v>
      </c>
      <c r="B215" s="49" t="s">
        <v>546</v>
      </c>
      <c r="C215" s="14" t="s">
        <v>251</v>
      </c>
      <c r="D215" s="60" t="s">
        <v>473</v>
      </c>
      <c r="E215" s="30"/>
      <c r="F215" s="11">
        <v>39371.599999999999</v>
      </c>
      <c r="G215" s="11">
        <v>1196.9000000000001</v>
      </c>
      <c r="H215" s="11">
        <v>1129.96</v>
      </c>
      <c r="I215" s="11">
        <f t="shared" si="140"/>
        <v>37044.74</v>
      </c>
      <c r="J215" s="11">
        <v>353.96</v>
      </c>
      <c r="K215" s="11"/>
      <c r="L215" s="11"/>
      <c r="M215" s="11">
        <f t="shared" si="141"/>
        <v>2680.82</v>
      </c>
      <c r="N215" s="11">
        <f t="shared" si="142"/>
        <v>36690.78</v>
      </c>
      <c r="O215" s="101"/>
      <c r="P215" s="102"/>
    </row>
    <row r="216" spans="1:16" s="126" customFormat="1" ht="17.25" customHeight="1" x14ac:dyDescent="0.25">
      <c r="A216" s="206">
        <v>188</v>
      </c>
      <c r="B216" s="49" t="s">
        <v>666</v>
      </c>
      <c r="C216" s="14" t="s">
        <v>252</v>
      </c>
      <c r="D216" s="60" t="s">
        <v>473</v>
      </c>
      <c r="E216" s="30"/>
      <c r="F216" s="11">
        <v>39371.599999999999</v>
      </c>
      <c r="G216" s="11">
        <v>1196.9000000000001</v>
      </c>
      <c r="H216" s="11">
        <v>1129.96</v>
      </c>
      <c r="I216" s="11">
        <f t="shared" si="140"/>
        <v>37044.74</v>
      </c>
      <c r="J216" s="11">
        <v>353.96</v>
      </c>
      <c r="K216" s="11"/>
      <c r="L216" s="11"/>
      <c r="M216" s="11">
        <f t="shared" si="141"/>
        <v>2680.82</v>
      </c>
      <c r="N216" s="11">
        <f t="shared" si="142"/>
        <v>36690.78</v>
      </c>
      <c r="O216" s="101"/>
      <c r="P216" s="102"/>
    </row>
    <row r="217" spans="1:16" s="126" customFormat="1" ht="17.25" customHeight="1" x14ac:dyDescent="0.25">
      <c r="A217" s="206">
        <v>189</v>
      </c>
      <c r="B217" s="49" t="s">
        <v>667</v>
      </c>
      <c r="C217" s="14" t="s">
        <v>253</v>
      </c>
      <c r="D217" s="60" t="s">
        <v>473</v>
      </c>
      <c r="E217" s="30"/>
      <c r="F217" s="11">
        <v>39371.599999999999</v>
      </c>
      <c r="G217" s="11">
        <v>1196.9000000000001</v>
      </c>
      <c r="H217" s="11">
        <v>1129.96</v>
      </c>
      <c r="I217" s="11">
        <f>F217-G217-H217-L217</f>
        <v>37044.74</v>
      </c>
      <c r="J217" s="11">
        <v>353.96</v>
      </c>
      <c r="K217" s="11"/>
      <c r="L217" s="11"/>
      <c r="M217" s="11">
        <f>SUM(G217+H217+J217+K217+L217)</f>
        <v>2680.82</v>
      </c>
      <c r="N217" s="11">
        <f>SUM(F217-M217)</f>
        <v>36690.78</v>
      </c>
      <c r="O217" s="101"/>
      <c r="P217" s="102"/>
    </row>
    <row r="218" spans="1:16" s="126" customFormat="1" x14ac:dyDescent="0.25">
      <c r="A218" s="121">
        <v>183</v>
      </c>
      <c r="B218" s="86" t="s">
        <v>668</v>
      </c>
      <c r="C218" s="85" t="s">
        <v>254</v>
      </c>
      <c r="D218" s="87" t="s">
        <v>783</v>
      </c>
      <c r="E218" s="85"/>
      <c r="F218" s="67">
        <v>39371.599999999999</v>
      </c>
      <c r="G218" s="67">
        <v>1196.9000000000001</v>
      </c>
      <c r="H218" s="67">
        <v>1129.96</v>
      </c>
      <c r="I218" s="67">
        <f t="shared" ref="I218" si="143">F218-G218-H218-L218</f>
        <v>37044.74</v>
      </c>
      <c r="J218" s="67">
        <v>353.96</v>
      </c>
      <c r="K218" s="67">
        <v>6721.16</v>
      </c>
      <c r="L218" s="67"/>
      <c r="M218" s="67">
        <f t="shared" ref="M218" si="144">SUM(G218+H218+J218+K218+L218)</f>
        <v>9401.98</v>
      </c>
      <c r="N218" s="67">
        <f t="shared" ref="N218" si="145">SUM(F218-M218)</f>
        <v>29969.62</v>
      </c>
      <c r="O218" s="101"/>
      <c r="P218" s="102"/>
    </row>
    <row r="219" spans="1:16" s="126" customFormat="1" x14ac:dyDescent="0.25">
      <c r="A219" s="206">
        <v>185</v>
      </c>
      <c r="B219" s="49" t="s">
        <v>669</v>
      </c>
      <c r="C219" s="14" t="s">
        <v>255</v>
      </c>
      <c r="D219" s="60" t="s">
        <v>256</v>
      </c>
      <c r="E219" s="10"/>
      <c r="F219" s="11">
        <v>39371.599999999999</v>
      </c>
      <c r="G219" s="11">
        <v>1196.9000000000001</v>
      </c>
      <c r="H219" s="11">
        <v>1129.96</v>
      </c>
      <c r="I219" s="11">
        <f>F219-G219-H219-L219</f>
        <v>35854.619999999995</v>
      </c>
      <c r="J219" s="11">
        <v>175.44</v>
      </c>
      <c r="K219" s="11"/>
      <c r="L219" s="11">
        <v>1190.1199999999999</v>
      </c>
      <c r="M219" s="11">
        <f>SUM(G219+H219+J219+K219+L219)</f>
        <v>3692.42</v>
      </c>
      <c r="N219" s="11">
        <f>SUM(F219-M219)</f>
        <v>35679.18</v>
      </c>
      <c r="O219" s="101"/>
      <c r="P219" s="102"/>
    </row>
    <row r="220" spans="1:16" s="126" customFormat="1" x14ac:dyDescent="0.25">
      <c r="A220" s="206">
        <v>186</v>
      </c>
      <c r="B220" s="49" t="s">
        <v>670</v>
      </c>
      <c r="C220" s="14" t="s">
        <v>257</v>
      </c>
      <c r="D220" s="60" t="s">
        <v>256</v>
      </c>
      <c r="E220" s="10"/>
      <c r="F220" s="11">
        <v>39371.599999999999</v>
      </c>
      <c r="G220" s="11">
        <v>1196.9000000000001</v>
      </c>
      <c r="H220" s="11">
        <v>1129.96</v>
      </c>
      <c r="I220" s="11">
        <f>F220-G220-H220-L220</f>
        <v>37044.74</v>
      </c>
      <c r="J220" s="11">
        <v>353.96</v>
      </c>
      <c r="K220" s="11">
        <v>1493.6399999999996</v>
      </c>
      <c r="L220" s="11"/>
      <c r="M220" s="11">
        <f>SUM(G220+H220+J220+K220+L220)</f>
        <v>4174.46</v>
      </c>
      <c r="N220" s="11">
        <f>SUM(F220-M220)</f>
        <v>35197.14</v>
      </c>
      <c r="O220" s="101"/>
      <c r="P220" s="102"/>
    </row>
    <row r="221" spans="1:16" s="126" customFormat="1" x14ac:dyDescent="0.25">
      <c r="A221" s="206">
        <v>190</v>
      </c>
      <c r="B221" s="49" t="s">
        <v>671</v>
      </c>
      <c r="C221" s="14" t="s">
        <v>258</v>
      </c>
      <c r="D221" s="60" t="s">
        <v>256</v>
      </c>
      <c r="E221" s="10"/>
      <c r="F221" s="11">
        <v>39371.599999999999</v>
      </c>
      <c r="G221" s="11">
        <v>1196.9000000000001</v>
      </c>
      <c r="H221" s="11">
        <v>1129.96</v>
      </c>
      <c r="I221" s="11">
        <f>F221-G221-H221-L221</f>
        <v>37044.74</v>
      </c>
      <c r="J221" s="11">
        <v>353.96</v>
      </c>
      <c r="K221" s="11"/>
      <c r="L221" s="11"/>
      <c r="M221" s="11">
        <f>SUM(G221+H221+J221+K221+L221)</f>
        <v>2680.82</v>
      </c>
      <c r="N221" s="11">
        <f>SUM(F221-M221)</f>
        <v>36690.78</v>
      </c>
      <c r="O221" s="101"/>
      <c r="P221" s="102"/>
    </row>
    <row r="222" spans="1:16" s="126" customFormat="1" x14ac:dyDescent="0.25">
      <c r="A222" s="206">
        <v>191</v>
      </c>
      <c r="B222" s="36" t="s">
        <v>547</v>
      </c>
      <c r="C222" s="37" t="s">
        <v>259</v>
      </c>
      <c r="D222" s="37" t="s">
        <v>256</v>
      </c>
      <c r="E222" s="10"/>
      <c r="F222" s="11">
        <v>39371.599999999999</v>
      </c>
      <c r="G222" s="11">
        <v>1196.9000000000001</v>
      </c>
      <c r="H222" s="11">
        <v>1129.96</v>
      </c>
      <c r="I222" s="11">
        <f t="shared" ref="I222" si="146">F222-G222-H222-L222</f>
        <v>35854.619999999995</v>
      </c>
      <c r="J222" s="11">
        <v>175.44</v>
      </c>
      <c r="K222" s="11"/>
      <c r="L222" s="11">
        <v>1190.1199999999999</v>
      </c>
      <c r="M222" s="11">
        <f t="shared" ref="M222" si="147">SUM(G222+H222+J222+K222+L222)</f>
        <v>3692.42</v>
      </c>
      <c r="N222" s="11">
        <f t="shared" ref="N222" si="148">SUM(F222-M222)</f>
        <v>35679.18</v>
      </c>
      <c r="O222" s="101"/>
      <c r="P222" s="102"/>
    </row>
    <row r="223" spans="1:16" s="126" customFormat="1" x14ac:dyDescent="0.25">
      <c r="A223" s="206">
        <v>187</v>
      </c>
      <c r="B223" s="49" t="s">
        <v>474</v>
      </c>
      <c r="C223" s="14" t="s">
        <v>260</v>
      </c>
      <c r="D223" s="60" t="s">
        <v>121</v>
      </c>
      <c r="E223" s="28"/>
      <c r="F223" s="11">
        <v>39371.599999999999</v>
      </c>
      <c r="G223" s="11">
        <v>1196.9000000000001</v>
      </c>
      <c r="H223" s="11">
        <v>1129.96</v>
      </c>
      <c r="I223" s="11">
        <f>F223-G223-H223-L223</f>
        <v>37044.74</v>
      </c>
      <c r="J223" s="11">
        <v>353.96</v>
      </c>
      <c r="K223" s="11">
        <v>2225.19</v>
      </c>
      <c r="L223" s="11"/>
      <c r="M223" s="11">
        <f>SUM(G223+H223+J223+K223+L223)</f>
        <v>4906.01</v>
      </c>
      <c r="N223" s="11">
        <f>SUM(F223-M223)</f>
        <v>34465.589999999997</v>
      </c>
      <c r="O223" s="101"/>
      <c r="P223" s="102"/>
    </row>
    <row r="224" spans="1:16" s="126" customFormat="1" x14ac:dyDescent="0.25">
      <c r="A224" s="206">
        <v>192</v>
      </c>
      <c r="B224" s="36" t="s">
        <v>672</v>
      </c>
      <c r="C224" s="37" t="s">
        <v>261</v>
      </c>
      <c r="D224" s="37" t="s">
        <v>71</v>
      </c>
      <c r="E224" s="28"/>
      <c r="F224" s="11">
        <v>32809.660000000003</v>
      </c>
      <c r="G224" s="11">
        <v>997.41</v>
      </c>
      <c r="H224" s="11">
        <v>941.64</v>
      </c>
      <c r="I224" s="11">
        <f>F224-G224-H224-L224</f>
        <v>30870.610000000004</v>
      </c>
      <c r="J224" s="11">
        <v>0</v>
      </c>
      <c r="K224" s="11">
        <v>730.83000000000015</v>
      </c>
      <c r="L224" s="11"/>
      <c r="M224" s="11">
        <f>SUM(G224+H224+J224+K224+L224)</f>
        <v>2669.88</v>
      </c>
      <c r="N224" s="11">
        <f t="shared" ref="N224:N225" si="149">SUM(F224-M224)</f>
        <v>30139.780000000002</v>
      </c>
      <c r="O224" s="101"/>
      <c r="P224" s="102"/>
    </row>
    <row r="225" spans="1:16" s="126" customFormat="1" x14ac:dyDescent="0.25">
      <c r="A225" s="206">
        <v>193</v>
      </c>
      <c r="B225" s="49" t="s">
        <v>673</v>
      </c>
      <c r="C225" s="14" t="s">
        <v>262</v>
      </c>
      <c r="D225" s="60" t="s">
        <v>71</v>
      </c>
      <c r="E225" s="28"/>
      <c r="F225" s="11">
        <v>32809.660000000003</v>
      </c>
      <c r="G225" s="11">
        <v>997.41</v>
      </c>
      <c r="H225" s="11">
        <v>941.64</v>
      </c>
      <c r="I225" s="11">
        <f>F225-G225-H225-L225</f>
        <v>30870.610000000004</v>
      </c>
      <c r="J225" s="11">
        <v>0</v>
      </c>
      <c r="K225" s="11"/>
      <c r="L225" s="11"/>
      <c r="M225" s="11">
        <f>SUM(G225+H225+J225+K225+L225)</f>
        <v>1939.05</v>
      </c>
      <c r="N225" s="11">
        <f t="shared" si="149"/>
        <v>30870.610000000004</v>
      </c>
      <c r="O225" s="101"/>
      <c r="P225" s="102"/>
    </row>
    <row r="226" spans="1:16" s="113" customFormat="1" x14ac:dyDescent="0.25">
      <c r="A226" s="206"/>
      <c r="B226" s="53" t="s">
        <v>30</v>
      </c>
      <c r="C226" s="5"/>
      <c r="D226" s="62"/>
      <c r="E226" s="13">
        <f t="shared" ref="E226:N226" si="150">SUM(E203:E225)</f>
        <v>0</v>
      </c>
      <c r="F226" s="13">
        <f t="shared" si="150"/>
        <v>1480815.4200000006</v>
      </c>
      <c r="G226" s="13">
        <f t="shared" si="150"/>
        <v>43774.750000000015</v>
      </c>
      <c r="H226" s="13">
        <f t="shared" si="150"/>
        <v>42499.37316499999</v>
      </c>
      <c r="I226" s="13">
        <f t="shared" si="150"/>
        <v>1386210.4568350001</v>
      </c>
      <c r="J226" s="13">
        <f t="shared" si="150"/>
        <v>121517.12000000004</v>
      </c>
      <c r="K226" s="13">
        <f t="shared" si="150"/>
        <v>22897.49</v>
      </c>
      <c r="L226" s="13">
        <f t="shared" si="150"/>
        <v>8330.84</v>
      </c>
      <c r="M226" s="13">
        <f t="shared" si="150"/>
        <v>239019.57316500001</v>
      </c>
      <c r="N226" s="13">
        <f t="shared" si="150"/>
        <v>1241795.8468350002</v>
      </c>
      <c r="O226" s="101"/>
      <c r="P226" s="102"/>
    </row>
    <row r="227" spans="1:16" s="270" customFormat="1" x14ac:dyDescent="0.25">
      <c r="A227" s="268"/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</row>
    <row r="228" spans="1:16" s="103" customFormat="1" x14ac:dyDescent="0.25">
      <c r="A228" s="206"/>
      <c r="B228" s="265" t="s">
        <v>487</v>
      </c>
      <c r="C228" s="265"/>
      <c r="D228" s="265"/>
      <c r="E228" s="5"/>
      <c r="F228" s="5"/>
      <c r="G228" s="6"/>
      <c r="H228" s="6"/>
      <c r="I228" s="7"/>
      <c r="J228" s="5"/>
      <c r="K228" s="5"/>
      <c r="L228" s="5"/>
      <c r="M228" s="5"/>
      <c r="N228" s="5"/>
      <c r="O228" s="101"/>
      <c r="P228" s="102"/>
    </row>
    <row r="229" spans="1:16" s="127" customFormat="1" x14ac:dyDescent="0.25">
      <c r="A229" s="206">
        <v>194</v>
      </c>
      <c r="B229" s="36" t="s">
        <v>674</v>
      </c>
      <c r="C229" s="37" t="s">
        <v>263</v>
      </c>
      <c r="D229" s="37" t="s">
        <v>782</v>
      </c>
      <c r="E229" s="43"/>
      <c r="F229" s="11">
        <v>196857.95</v>
      </c>
      <c r="G229" s="11">
        <v>4742.3999999999996</v>
      </c>
      <c r="H229" s="11">
        <v>5649.8231650000007</v>
      </c>
      <c r="I229" s="11">
        <f>E229+F229-G229-H229</f>
        <v>186465.72683500001</v>
      </c>
      <c r="J229" s="11">
        <v>35199.370000000003</v>
      </c>
      <c r="K229" s="11"/>
      <c r="L229" s="12"/>
      <c r="M229" s="11">
        <f>SUM(G229+H229+J229+K229+L229)</f>
        <v>45591.593164999998</v>
      </c>
      <c r="N229" s="11">
        <f>I229-J229</f>
        <v>151266.35683500001</v>
      </c>
      <c r="O229" s="101"/>
      <c r="P229" s="102"/>
    </row>
    <row r="230" spans="1:16" s="127" customFormat="1" x14ac:dyDescent="0.25">
      <c r="A230" s="206">
        <v>195</v>
      </c>
      <c r="B230" s="36" t="s">
        <v>675</v>
      </c>
      <c r="C230" s="37" t="s">
        <v>264</v>
      </c>
      <c r="D230" s="37" t="s">
        <v>771</v>
      </c>
      <c r="E230" s="28"/>
      <c r="F230" s="11">
        <v>164048.29</v>
      </c>
      <c r="G230" s="32">
        <v>4742.3999999999996</v>
      </c>
      <c r="H230" s="32">
        <v>4708.185923</v>
      </c>
      <c r="I230" s="11">
        <f>F230-G230-H230-L230</f>
        <v>152217.46407700001</v>
      </c>
      <c r="J230" s="11">
        <v>26637.3</v>
      </c>
      <c r="K230" s="11"/>
      <c r="L230" s="11">
        <v>2380.2399999999998</v>
      </c>
      <c r="M230" s="11">
        <f>SUM(G230+H230+J230+K230+L230)</f>
        <v>38468.125922999992</v>
      </c>
      <c r="N230" s="11">
        <f>SUM(F230-M230)</f>
        <v>125580.16407700002</v>
      </c>
      <c r="O230" s="101"/>
      <c r="P230" s="102"/>
    </row>
    <row r="231" spans="1:16" s="127" customFormat="1" x14ac:dyDescent="0.25">
      <c r="A231" s="206">
        <v>196</v>
      </c>
      <c r="B231" s="36" t="s">
        <v>548</v>
      </c>
      <c r="C231" s="37" t="s">
        <v>265</v>
      </c>
      <c r="D231" s="37" t="s">
        <v>266</v>
      </c>
      <c r="E231" s="28"/>
      <c r="F231" s="11">
        <v>78743.179999999993</v>
      </c>
      <c r="G231" s="11">
        <v>2393.79</v>
      </c>
      <c r="H231" s="11">
        <v>2259.9299999999998</v>
      </c>
      <c r="I231" s="11">
        <f t="shared" ref="I231" si="151">F231-G231-H231-L231</f>
        <v>74089.460000000006</v>
      </c>
      <c r="J231" s="11">
        <v>7105.3</v>
      </c>
      <c r="K231" s="11">
        <v>2199.71</v>
      </c>
      <c r="L231" s="11"/>
      <c r="M231" s="11">
        <f>SUM(G231+H231+J231+K231+L231)</f>
        <v>13958.73</v>
      </c>
      <c r="N231" s="11">
        <f>SUM(F231-M231)</f>
        <v>64784.45</v>
      </c>
      <c r="O231" s="101"/>
      <c r="P231" s="102"/>
    </row>
    <row r="232" spans="1:16" s="127" customFormat="1" x14ac:dyDescent="0.25">
      <c r="A232" s="206">
        <v>197</v>
      </c>
      <c r="B232" s="36" t="s">
        <v>267</v>
      </c>
      <c r="C232" s="37" t="s">
        <v>268</v>
      </c>
      <c r="D232" s="37" t="s">
        <v>269</v>
      </c>
      <c r="E232" s="10"/>
      <c r="F232" s="11">
        <v>72181.25</v>
      </c>
      <c r="G232" s="11">
        <v>2194.31</v>
      </c>
      <c r="H232" s="11">
        <v>2071.6</v>
      </c>
      <c r="I232" s="11">
        <f>E232+F232-G232-H232-L232</f>
        <v>67915.34</v>
      </c>
      <c r="J232" s="11">
        <v>5778.92</v>
      </c>
      <c r="K232" s="11"/>
      <c r="L232" s="11"/>
      <c r="M232" s="11">
        <f>SUM(G232+H232+J232+K232+L232)</f>
        <v>10044.83</v>
      </c>
      <c r="N232" s="11">
        <f>SUM(E232+F232-M232)</f>
        <v>62136.42</v>
      </c>
      <c r="O232" s="101"/>
      <c r="P232" s="102"/>
    </row>
    <row r="233" spans="1:16" s="113" customFormat="1" x14ac:dyDescent="0.25">
      <c r="A233" s="206"/>
      <c r="B233" s="53" t="s">
        <v>30</v>
      </c>
      <c r="C233" s="5"/>
      <c r="D233" s="62"/>
      <c r="E233" s="13">
        <f>SUM(E229:E232)</f>
        <v>0</v>
      </c>
      <c r="F233" s="13">
        <f t="shared" ref="F233:M233" si="152">SUM(F229:F232)</f>
        <v>511830.67</v>
      </c>
      <c r="G233" s="13">
        <f t="shared" si="152"/>
        <v>14072.9</v>
      </c>
      <c r="H233" s="13">
        <f t="shared" si="152"/>
        <v>14689.539088000001</v>
      </c>
      <c r="I233" s="13">
        <f t="shared" si="152"/>
        <v>480687.99091200007</v>
      </c>
      <c r="J233" s="13">
        <f t="shared" si="152"/>
        <v>74720.89</v>
      </c>
      <c r="K233" s="13">
        <f t="shared" si="152"/>
        <v>2199.71</v>
      </c>
      <c r="L233" s="13">
        <f t="shared" si="152"/>
        <v>2380.2399999999998</v>
      </c>
      <c r="M233" s="13">
        <f t="shared" si="152"/>
        <v>108063.27908799998</v>
      </c>
      <c r="N233" s="13">
        <f>SUM(N229:N232)</f>
        <v>403767.39091200003</v>
      </c>
      <c r="O233" s="101"/>
      <c r="P233" s="102"/>
    </row>
    <row r="234" spans="1:16" s="270" customFormat="1" x14ac:dyDescent="0.25">
      <c r="A234" s="268"/>
      <c r="B234" s="269"/>
      <c r="C234" s="269"/>
      <c r="D234" s="269"/>
      <c r="E234" s="269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</row>
    <row r="235" spans="1:16" s="103" customFormat="1" x14ac:dyDescent="0.25">
      <c r="A235" s="206"/>
      <c r="B235" s="265" t="s">
        <v>488</v>
      </c>
      <c r="C235" s="265"/>
      <c r="D235" s="265"/>
      <c r="E235" s="5"/>
      <c r="F235" s="5"/>
      <c r="G235" s="6"/>
      <c r="H235" s="6"/>
      <c r="I235" s="7"/>
      <c r="J235" s="5"/>
      <c r="K235" s="5"/>
      <c r="L235" s="5"/>
      <c r="M235" s="5"/>
      <c r="N235" s="5"/>
      <c r="O235" s="101"/>
      <c r="P235" s="102"/>
    </row>
    <row r="236" spans="1:16" s="119" customFormat="1" x14ac:dyDescent="0.25">
      <c r="A236" s="206">
        <v>198</v>
      </c>
      <c r="B236" s="36" t="s">
        <v>270</v>
      </c>
      <c r="C236" s="37" t="s">
        <v>271</v>
      </c>
      <c r="D236" s="37" t="s">
        <v>782</v>
      </c>
      <c r="E236" s="43"/>
      <c r="F236" s="11">
        <v>196857.95</v>
      </c>
      <c r="G236" s="11">
        <v>4742.3999999999996</v>
      </c>
      <c r="H236" s="11">
        <v>5649.8231650000007</v>
      </c>
      <c r="I236" s="11">
        <f t="shared" ref="I236" si="153">E236+F236-G236-H236-L236</f>
        <v>186465.72683500001</v>
      </c>
      <c r="J236" s="11">
        <v>35199.370000000003</v>
      </c>
      <c r="K236" s="11"/>
      <c r="L236" s="12"/>
      <c r="M236" s="11">
        <f>SUM(G236+H236+J236+K236+L236)</f>
        <v>45591.593164999998</v>
      </c>
      <c r="N236" s="11">
        <f>I236-J236</f>
        <v>151266.35683500001</v>
      </c>
      <c r="O236" s="101"/>
      <c r="P236" s="102"/>
    </row>
    <row r="237" spans="1:16" s="119" customFormat="1" x14ac:dyDescent="0.25">
      <c r="A237" s="107">
        <v>199</v>
      </c>
      <c r="B237" s="128" t="s">
        <v>475</v>
      </c>
      <c r="C237" s="84" t="s">
        <v>272</v>
      </c>
      <c r="D237" s="84" t="s">
        <v>781</v>
      </c>
      <c r="E237" s="73"/>
      <c r="F237" s="65">
        <v>137800.57</v>
      </c>
      <c r="G237" s="74">
        <v>4189.1373279999998</v>
      </c>
      <c r="H237" s="74">
        <v>3954.88</v>
      </c>
      <c r="I237" s="74">
        <f t="shared" ref="I237:I242" si="154">F237-G237-H237-L237</f>
        <v>129656.55267199999</v>
      </c>
      <c r="J237" s="74">
        <v>20997.07</v>
      </c>
      <c r="K237" s="74"/>
      <c r="L237" s="74"/>
      <c r="M237" s="74">
        <f>SUM(G237+H237+J237+K237+L237)</f>
        <v>29141.087328000001</v>
      </c>
      <c r="N237" s="74">
        <f>SUM(F237-M237)</f>
        <v>108659.48267200001</v>
      </c>
      <c r="O237" s="101"/>
      <c r="P237" s="102"/>
    </row>
    <row r="238" spans="1:16" s="119" customFormat="1" x14ac:dyDescent="0.25">
      <c r="A238" s="206">
        <v>201</v>
      </c>
      <c r="B238" s="36" t="s">
        <v>489</v>
      </c>
      <c r="C238" s="37" t="s">
        <v>274</v>
      </c>
      <c r="D238" s="37" t="s">
        <v>773</v>
      </c>
      <c r="E238" s="28"/>
      <c r="F238" s="11">
        <v>78743.179999999993</v>
      </c>
      <c r="G238" s="11">
        <v>2393.79</v>
      </c>
      <c r="H238" s="11">
        <v>2259.9299999999998</v>
      </c>
      <c r="I238" s="11">
        <f t="shared" si="154"/>
        <v>74089.460000000006</v>
      </c>
      <c r="J238" s="11">
        <v>7105.3</v>
      </c>
      <c r="K238" s="11"/>
      <c r="L238" s="11"/>
      <c r="M238" s="11">
        <f>SUM(G238+H238+J238+K238+L238)</f>
        <v>11759.02</v>
      </c>
      <c r="N238" s="11">
        <f>SUM(F238-M238)</f>
        <v>66984.159999999989</v>
      </c>
      <c r="O238" s="101"/>
      <c r="P238" s="102"/>
    </row>
    <row r="239" spans="1:16" s="119" customFormat="1" x14ac:dyDescent="0.25">
      <c r="A239" s="206">
        <v>202</v>
      </c>
      <c r="B239" s="36" t="s">
        <v>676</v>
      </c>
      <c r="C239" s="37" t="s">
        <v>275</v>
      </c>
      <c r="D239" s="37" t="s">
        <v>201</v>
      </c>
      <c r="E239" s="30"/>
      <c r="F239" s="11">
        <v>72181.25</v>
      </c>
      <c r="G239" s="11">
        <v>2194.31</v>
      </c>
      <c r="H239" s="11">
        <v>2071.6</v>
      </c>
      <c r="I239" s="11">
        <f t="shared" si="154"/>
        <v>67915.34</v>
      </c>
      <c r="J239" s="11">
        <v>5778.92</v>
      </c>
      <c r="K239" s="11"/>
      <c r="L239" s="11"/>
      <c r="M239" s="11">
        <f t="shared" ref="M239:M242" si="155">SUM(G239+H239+J239+K239+L239)</f>
        <v>10044.83</v>
      </c>
      <c r="N239" s="11">
        <f t="shared" ref="N239:N240" si="156">SUM(F239-M239)</f>
        <v>62136.42</v>
      </c>
      <c r="O239" s="101"/>
      <c r="P239" s="102"/>
    </row>
    <row r="240" spans="1:16" s="119" customFormat="1" x14ac:dyDescent="0.25">
      <c r="A240" s="206">
        <v>203</v>
      </c>
      <c r="B240" s="36" t="s">
        <v>677</v>
      </c>
      <c r="C240" s="37" t="s">
        <v>276</v>
      </c>
      <c r="D240" s="37" t="s">
        <v>27</v>
      </c>
      <c r="E240" s="10"/>
      <c r="F240" s="11">
        <v>65619.320000000007</v>
      </c>
      <c r="G240" s="11">
        <v>1994.83</v>
      </c>
      <c r="H240" s="11">
        <v>1883.27</v>
      </c>
      <c r="I240" s="11">
        <f t="shared" si="154"/>
        <v>61741.220000000008</v>
      </c>
      <c r="J240" s="11">
        <v>4544.09</v>
      </c>
      <c r="K240" s="29"/>
      <c r="L240" s="29"/>
      <c r="M240" s="11">
        <f t="shared" si="155"/>
        <v>8422.19</v>
      </c>
      <c r="N240" s="11">
        <f t="shared" si="156"/>
        <v>57197.130000000005</v>
      </c>
      <c r="O240" s="101"/>
      <c r="P240" s="102"/>
    </row>
    <row r="241" spans="1:16" s="119" customFormat="1" x14ac:dyDescent="0.25">
      <c r="A241" s="206">
        <v>204</v>
      </c>
      <c r="B241" s="36" t="s">
        <v>678</v>
      </c>
      <c r="C241" s="37" t="s">
        <v>277</v>
      </c>
      <c r="D241" s="37" t="s">
        <v>27</v>
      </c>
      <c r="E241" s="10"/>
      <c r="F241" s="11">
        <v>65619.320000000007</v>
      </c>
      <c r="G241" s="11">
        <v>1994.83</v>
      </c>
      <c r="H241" s="11">
        <v>1883.27</v>
      </c>
      <c r="I241" s="11">
        <f t="shared" si="154"/>
        <v>61741.220000000008</v>
      </c>
      <c r="J241" s="11">
        <v>4544.09</v>
      </c>
      <c r="K241" s="29"/>
      <c r="L241" s="29"/>
      <c r="M241" s="11">
        <f t="shared" si="155"/>
        <v>8422.19</v>
      </c>
      <c r="N241" s="11">
        <f>SUM(F241-M241)</f>
        <v>57197.130000000005</v>
      </c>
      <c r="O241" s="101"/>
      <c r="P241" s="102"/>
    </row>
    <row r="242" spans="1:16" s="119" customFormat="1" x14ac:dyDescent="0.25">
      <c r="A242" s="206">
        <v>205</v>
      </c>
      <c r="B242" s="36" t="s">
        <v>679</v>
      </c>
      <c r="C242" s="37" t="s">
        <v>278</v>
      </c>
      <c r="D242" s="37" t="s">
        <v>121</v>
      </c>
      <c r="E242" s="28"/>
      <c r="F242" s="11">
        <v>39371.599999999999</v>
      </c>
      <c r="G242" s="11">
        <v>1196.9000000000001</v>
      </c>
      <c r="H242" s="11">
        <v>1129.96</v>
      </c>
      <c r="I242" s="11">
        <f t="shared" si="154"/>
        <v>37044.74</v>
      </c>
      <c r="J242" s="11">
        <v>353.96</v>
      </c>
      <c r="K242" s="11"/>
      <c r="L242" s="11"/>
      <c r="M242" s="11">
        <f t="shared" si="155"/>
        <v>2680.82</v>
      </c>
      <c r="N242" s="11">
        <f t="shared" ref="N242" si="157">SUM(F242-M242)</f>
        <v>36690.78</v>
      </c>
      <c r="O242" s="101"/>
      <c r="P242" s="102"/>
    </row>
    <row r="243" spans="1:16" s="113" customFormat="1" x14ac:dyDescent="0.25">
      <c r="A243" s="206"/>
      <c r="B243" s="53" t="s">
        <v>30</v>
      </c>
      <c r="C243" s="5"/>
      <c r="D243" s="62"/>
      <c r="E243" s="13">
        <f t="shared" ref="E243:N243" si="158">SUM(E236:E242)</f>
        <v>0</v>
      </c>
      <c r="F243" s="13">
        <f t="shared" si="158"/>
        <v>656193.19000000006</v>
      </c>
      <c r="G243" s="13">
        <f t="shared" si="158"/>
        <v>18706.197328000002</v>
      </c>
      <c r="H243" s="13">
        <f t="shared" si="158"/>
        <v>18832.733165000001</v>
      </c>
      <c r="I243" s="13">
        <f t="shared" si="158"/>
        <v>618654.2595070001</v>
      </c>
      <c r="J243" s="13">
        <f t="shared" si="158"/>
        <v>78522.8</v>
      </c>
      <c r="K243" s="13">
        <f t="shared" si="158"/>
        <v>0</v>
      </c>
      <c r="L243" s="13">
        <f t="shared" si="158"/>
        <v>0</v>
      </c>
      <c r="M243" s="13">
        <f t="shared" si="158"/>
        <v>116061.73049300001</v>
      </c>
      <c r="N243" s="13">
        <f t="shared" si="158"/>
        <v>540131.45950700005</v>
      </c>
      <c r="O243" s="101"/>
      <c r="P243" s="102"/>
    </row>
    <row r="244" spans="1:16" s="270" customFormat="1" x14ac:dyDescent="0.25">
      <c r="A244" s="268"/>
      <c r="B244" s="269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</row>
    <row r="245" spans="1:16" s="103" customFormat="1" x14ac:dyDescent="0.25">
      <c r="A245" s="206"/>
      <c r="B245" s="265" t="s">
        <v>490</v>
      </c>
      <c r="C245" s="265"/>
      <c r="D245" s="265"/>
      <c r="E245" s="5"/>
      <c r="F245" s="5"/>
      <c r="G245" s="6"/>
      <c r="H245" s="6"/>
      <c r="I245" s="7"/>
      <c r="J245" s="5"/>
      <c r="K245" s="5"/>
      <c r="L245" s="5"/>
      <c r="M245" s="5"/>
      <c r="N245" s="5"/>
      <c r="O245" s="101"/>
      <c r="P245" s="102"/>
    </row>
    <row r="246" spans="1:16" s="114" customFormat="1" x14ac:dyDescent="0.25">
      <c r="A246" s="206">
        <v>207</v>
      </c>
      <c r="B246" s="36" t="s">
        <v>680</v>
      </c>
      <c r="C246" s="37" t="s">
        <v>279</v>
      </c>
      <c r="D246" s="37" t="s">
        <v>201</v>
      </c>
      <c r="E246" s="30"/>
      <c r="F246" s="11">
        <v>72181.25</v>
      </c>
      <c r="G246" s="11">
        <v>2194.31</v>
      </c>
      <c r="H246" s="11">
        <v>2071.6</v>
      </c>
      <c r="I246" s="11">
        <f t="shared" ref="I246" si="159">F246-G246-H246-L246</f>
        <v>66725.22</v>
      </c>
      <c r="J246" s="11">
        <v>5540.89</v>
      </c>
      <c r="K246" s="11"/>
      <c r="L246" s="11">
        <v>1190.1199999999999</v>
      </c>
      <c r="M246" s="11">
        <f t="shared" ref="M246" si="160">SUM(G246+H246+J246+K246+L246)</f>
        <v>10996.919999999998</v>
      </c>
      <c r="N246" s="11">
        <f t="shared" ref="N246:N247" si="161">SUM(F246-M246)</f>
        <v>61184.33</v>
      </c>
      <c r="O246" s="101"/>
      <c r="P246" s="102"/>
    </row>
    <row r="247" spans="1:16" s="114" customFormat="1" x14ac:dyDescent="0.25">
      <c r="A247" s="206">
        <v>208</v>
      </c>
      <c r="B247" s="36" t="s">
        <v>280</v>
      </c>
      <c r="C247" s="37" t="s">
        <v>281</v>
      </c>
      <c r="D247" s="37" t="s">
        <v>201</v>
      </c>
      <c r="E247" s="30"/>
      <c r="F247" s="11">
        <v>72181.25</v>
      </c>
      <c r="G247" s="11">
        <v>2194.31</v>
      </c>
      <c r="H247" s="11">
        <v>2071.6</v>
      </c>
      <c r="I247" s="11">
        <f>F247-G247-H247-L247</f>
        <v>67915.34</v>
      </c>
      <c r="J247" s="11">
        <v>5778.92</v>
      </c>
      <c r="K247" s="11">
        <v>2923.3200000000006</v>
      </c>
      <c r="L247" s="11"/>
      <c r="M247" s="11">
        <f>SUM(G247+H247+J247+K247+L247)</f>
        <v>12968.150000000001</v>
      </c>
      <c r="N247" s="11">
        <f t="shared" si="161"/>
        <v>59213.1</v>
      </c>
      <c r="O247" s="101"/>
      <c r="P247" s="102"/>
    </row>
    <row r="248" spans="1:16" s="114" customFormat="1" x14ac:dyDescent="0.25">
      <c r="A248" s="206">
        <v>209</v>
      </c>
      <c r="B248" s="36" t="s">
        <v>681</v>
      </c>
      <c r="C248" s="37" t="s">
        <v>282</v>
      </c>
      <c r="D248" s="37" t="s">
        <v>201</v>
      </c>
      <c r="E248" s="30"/>
      <c r="F248" s="11">
        <v>72181.25</v>
      </c>
      <c r="G248" s="11">
        <v>2194.31</v>
      </c>
      <c r="H248" s="11">
        <v>2071.6</v>
      </c>
      <c r="I248" s="11">
        <f>F248-G248-H248-L248</f>
        <v>67915.34</v>
      </c>
      <c r="J248" s="11">
        <v>5778.92</v>
      </c>
      <c r="K248" s="11"/>
      <c r="L248" s="11"/>
      <c r="M248" s="11">
        <f>SUM(G248+H248+J248+K248+L248)</f>
        <v>10044.83</v>
      </c>
      <c r="N248" s="11">
        <f>SUM(F248-M248)</f>
        <v>62136.42</v>
      </c>
      <c r="O248" s="101"/>
      <c r="P248" s="102"/>
    </row>
    <row r="249" spans="1:16" s="114" customFormat="1" x14ac:dyDescent="0.25">
      <c r="A249" s="206">
        <v>210</v>
      </c>
      <c r="B249" s="36" t="s">
        <v>682</v>
      </c>
      <c r="C249" s="37" t="s">
        <v>283</v>
      </c>
      <c r="D249" s="37" t="s">
        <v>27</v>
      </c>
      <c r="E249" s="28"/>
      <c r="F249" s="11">
        <v>65619.320000000007</v>
      </c>
      <c r="G249" s="11">
        <v>1994.83</v>
      </c>
      <c r="H249" s="11">
        <v>1883.27</v>
      </c>
      <c r="I249" s="11">
        <f>F249-G249-H249-L249</f>
        <v>60551.100000000006</v>
      </c>
      <c r="J249" s="11">
        <v>4306.07</v>
      </c>
      <c r="K249" s="44"/>
      <c r="L249" s="11">
        <v>1190.1199999999999</v>
      </c>
      <c r="M249" s="11">
        <f>G249+H249+J249+L249</f>
        <v>9374.2900000000009</v>
      </c>
      <c r="N249" s="11">
        <f t="shared" ref="N249:N250" si="162">SUM(F249-M249)</f>
        <v>56245.030000000006</v>
      </c>
      <c r="O249" s="101"/>
      <c r="P249" s="102"/>
    </row>
    <row r="250" spans="1:16" s="114" customFormat="1" x14ac:dyDescent="0.25">
      <c r="A250" s="206">
        <v>211</v>
      </c>
      <c r="B250" s="36" t="s">
        <v>284</v>
      </c>
      <c r="C250" s="37" t="s">
        <v>285</v>
      </c>
      <c r="D250" s="37" t="s">
        <v>774</v>
      </c>
      <c r="E250" s="10"/>
      <c r="F250" s="11">
        <v>59057.39</v>
      </c>
      <c r="G250" s="11">
        <v>1795.34</v>
      </c>
      <c r="H250" s="11">
        <v>1694.95</v>
      </c>
      <c r="I250" s="11">
        <f>F250-G250-H250-L250</f>
        <v>54376.98</v>
      </c>
      <c r="J250" s="11">
        <v>3071.25</v>
      </c>
      <c r="K250" s="11"/>
      <c r="L250" s="11">
        <v>1190.1199999999999</v>
      </c>
      <c r="M250" s="11">
        <f t="shared" ref="M250" si="163">SUM(G250+H250+J250+K250+L250)</f>
        <v>7751.66</v>
      </c>
      <c r="N250" s="11">
        <f t="shared" si="162"/>
        <v>51305.729999999996</v>
      </c>
      <c r="O250" s="101"/>
      <c r="P250" s="102"/>
    </row>
    <row r="251" spans="1:16" s="113" customFormat="1" x14ac:dyDescent="0.25">
      <c r="A251" s="206"/>
      <c r="B251" s="53" t="s">
        <v>30</v>
      </c>
      <c r="C251" s="5"/>
      <c r="D251" s="62"/>
      <c r="E251" s="13">
        <f>SUM(E246:E250)</f>
        <v>0</v>
      </c>
      <c r="F251" s="13">
        <f t="shared" ref="F251:M251" si="164">SUM(F246:F250)</f>
        <v>341220.46</v>
      </c>
      <c r="G251" s="13">
        <f t="shared" si="164"/>
        <v>10373.1</v>
      </c>
      <c r="H251" s="13">
        <f t="shared" si="164"/>
        <v>9793.02</v>
      </c>
      <c r="I251" s="13">
        <f t="shared" si="164"/>
        <v>317483.98</v>
      </c>
      <c r="J251" s="13">
        <f t="shared" si="164"/>
        <v>24476.050000000003</v>
      </c>
      <c r="K251" s="13">
        <f t="shared" si="164"/>
        <v>2923.3200000000006</v>
      </c>
      <c r="L251" s="13">
        <f t="shared" si="164"/>
        <v>3570.3599999999997</v>
      </c>
      <c r="M251" s="13">
        <f t="shared" si="164"/>
        <v>51135.850000000006</v>
      </c>
      <c r="N251" s="13">
        <f>SUM(N246:N250)</f>
        <v>290084.61</v>
      </c>
      <c r="O251" s="101"/>
      <c r="P251" s="102"/>
    </row>
    <row r="252" spans="1:16" s="270" customFormat="1" x14ac:dyDescent="0.25">
      <c r="A252" s="268"/>
      <c r="B252" s="269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</row>
    <row r="253" spans="1:16" s="103" customFormat="1" x14ac:dyDescent="0.25">
      <c r="A253" s="206"/>
      <c r="B253" s="265" t="s">
        <v>491</v>
      </c>
      <c r="C253" s="265"/>
      <c r="D253" s="265"/>
      <c r="E253" s="5"/>
      <c r="F253" s="5"/>
      <c r="G253" s="6"/>
      <c r="H253" s="6"/>
      <c r="I253" s="7"/>
      <c r="J253" s="5"/>
      <c r="K253" s="5"/>
      <c r="L253" s="5"/>
      <c r="M253" s="5"/>
      <c r="N253" s="5"/>
      <c r="O253" s="101"/>
      <c r="P253" s="102"/>
    </row>
    <row r="254" spans="1:16" s="129" customFormat="1" x14ac:dyDescent="0.25">
      <c r="A254" s="206">
        <v>212</v>
      </c>
      <c r="B254" s="49" t="s">
        <v>683</v>
      </c>
      <c r="C254" s="14" t="s">
        <v>286</v>
      </c>
      <c r="D254" s="60" t="s">
        <v>782</v>
      </c>
      <c r="E254" s="10"/>
      <c r="F254" s="11">
        <v>196857.95</v>
      </c>
      <c r="G254" s="11">
        <v>4742.3999999999996</v>
      </c>
      <c r="H254" s="11">
        <v>5649.8231650000007</v>
      </c>
      <c r="I254" s="11">
        <f t="shared" ref="I254" si="165">F254-G254-H254-L254</f>
        <v>186465.72683500001</v>
      </c>
      <c r="J254" s="11">
        <v>35199.370000000003</v>
      </c>
      <c r="K254" s="11"/>
      <c r="L254" s="11"/>
      <c r="M254" s="11">
        <f t="shared" ref="M254:M261" si="166">SUM(G254+H254+J254+K254+L254)</f>
        <v>45591.593164999998</v>
      </c>
      <c r="N254" s="11">
        <f t="shared" ref="N254" si="167">SUM(F254-M254)</f>
        <v>151266.35683500001</v>
      </c>
      <c r="O254" s="101"/>
      <c r="P254" s="102"/>
    </row>
    <row r="255" spans="1:16" s="106" customFormat="1" x14ac:dyDescent="0.25">
      <c r="A255" s="107">
        <v>213</v>
      </c>
      <c r="B255" s="78" t="s">
        <v>684</v>
      </c>
      <c r="C255" s="79" t="s">
        <v>287</v>
      </c>
      <c r="D255" s="80" t="s">
        <v>781</v>
      </c>
      <c r="E255" s="73"/>
      <c r="F255" s="65">
        <v>137800.57</v>
      </c>
      <c r="G255" s="74">
        <v>4189.1373279999998</v>
      </c>
      <c r="H255" s="74">
        <v>3954.88</v>
      </c>
      <c r="I255" s="74">
        <f>F255-G255-H255-L255</f>
        <v>129656.55267199999</v>
      </c>
      <c r="J255" s="74">
        <v>20997.07</v>
      </c>
      <c r="K255" s="74"/>
      <c r="L255" s="74"/>
      <c r="M255" s="74">
        <f>SUM(G255+H255+J255+K255+L255)</f>
        <v>29141.087328000001</v>
      </c>
      <c r="N255" s="74">
        <f>SUM(F255-M255)</f>
        <v>108659.48267200001</v>
      </c>
      <c r="O255" s="101"/>
      <c r="P255" s="102"/>
    </row>
    <row r="256" spans="1:16" s="129" customFormat="1" x14ac:dyDescent="0.25">
      <c r="A256" s="206">
        <v>215</v>
      </c>
      <c r="B256" s="49" t="s">
        <v>685</v>
      </c>
      <c r="C256" s="14" t="s">
        <v>288</v>
      </c>
      <c r="D256" s="60" t="s">
        <v>773</v>
      </c>
      <c r="E256" s="10"/>
      <c r="F256" s="11">
        <v>78743.179999999993</v>
      </c>
      <c r="G256" s="11">
        <v>2393.79</v>
      </c>
      <c r="H256" s="11">
        <v>2259.9299999999998</v>
      </c>
      <c r="I256" s="11">
        <f>F256-G256-H256-L256</f>
        <v>74089.460000000006</v>
      </c>
      <c r="J256" s="11">
        <v>7105.3</v>
      </c>
      <c r="K256" s="29"/>
      <c r="L256" s="11"/>
      <c r="M256" s="11">
        <f t="shared" si="166"/>
        <v>11759.02</v>
      </c>
      <c r="N256" s="11">
        <f t="shared" ref="N256:N261" si="168">SUM(F256-M256)</f>
        <v>66984.159999999989</v>
      </c>
      <c r="O256" s="101"/>
      <c r="P256" s="102"/>
    </row>
    <row r="257" spans="1:16" s="129" customFormat="1" x14ac:dyDescent="0.25">
      <c r="A257" s="206">
        <v>214</v>
      </c>
      <c r="B257" s="49" t="s">
        <v>686</v>
      </c>
      <c r="C257" s="14" t="s">
        <v>289</v>
      </c>
      <c r="D257" s="60" t="s">
        <v>793</v>
      </c>
      <c r="E257" s="10"/>
      <c r="F257" s="11">
        <v>72181.25</v>
      </c>
      <c r="G257" s="11">
        <f>F257*3.04%</f>
        <v>2194.31</v>
      </c>
      <c r="H257" s="11">
        <f>F257*2.87%</f>
        <v>2071.6018749999998</v>
      </c>
      <c r="I257" s="11">
        <f t="shared" ref="I257:I264" si="169">F257-G257-H257-L257</f>
        <v>67915.338125000009</v>
      </c>
      <c r="J257" s="11">
        <v>5778.92</v>
      </c>
      <c r="K257" s="12"/>
      <c r="L257" s="11"/>
      <c r="M257" s="11">
        <f t="shared" si="166"/>
        <v>10044.831875</v>
      </c>
      <c r="N257" s="11">
        <f t="shared" si="168"/>
        <v>62136.418124999997</v>
      </c>
      <c r="O257" s="101"/>
      <c r="P257" s="102"/>
    </row>
    <row r="258" spans="1:16" s="129" customFormat="1" x14ac:dyDescent="0.25">
      <c r="A258" s="206">
        <v>216</v>
      </c>
      <c r="B258" s="49" t="s">
        <v>687</v>
      </c>
      <c r="C258" s="14" t="s">
        <v>290</v>
      </c>
      <c r="D258" s="60" t="s">
        <v>793</v>
      </c>
      <c r="E258" s="10"/>
      <c r="F258" s="11">
        <v>72181.25</v>
      </c>
      <c r="G258" s="11">
        <v>2194.31</v>
      </c>
      <c r="H258" s="11">
        <v>2071.6</v>
      </c>
      <c r="I258" s="11">
        <f t="shared" si="169"/>
        <v>67915.34</v>
      </c>
      <c r="J258" s="11">
        <v>5778.92</v>
      </c>
      <c r="K258" s="11"/>
      <c r="L258" s="11"/>
      <c r="M258" s="11">
        <f t="shared" si="166"/>
        <v>10044.83</v>
      </c>
      <c r="N258" s="11">
        <f t="shared" si="168"/>
        <v>62136.42</v>
      </c>
      <c r="O258" s="101"/>
      <c r="P258" s="102"/>
    </row>
    <row r="259" spans="1:16" s="129" customFormat="1" ht="14.25" customHeight="1" x14ac:dyDescent="0.25">
      <c r="A259" s="206">
        <v>217</v>
      </c>
      <c r="B259" s="49" t="s">
        <v>688</v>
      </c>
      <c r="C259" s="14" t="s">
        <v>291</v>
      </c>
      <c r="D259" s="60" t="s">
        <v>793</v>
      </c>
      <c r="E259" s="10"/>
      <c r="F259" s="11">
        <v>72181.25</v>
      </c>
      <c r="G259" s="11">
        <v>2194.31</v>
      </c>
      <c r="H259" s="11">
        <v>2071.6</v>
      </c>
      <c r="I259" s="11">
        <f t="shared" si="169"/>
        <v>67915.34</v>
      </c>
      <c r="J259" s="11">
        <v>5778.92</v>
      </c>
      <c r="K259" s="11"/>
      <c r="L259" s="11"/>
      <c r="M259" s="11">
        <f t="shared" si="166"/>
        <v>10044.83</v>
      </c>
      <c r="N259" s="11">
        <f t="shared" si="168"/>
        <v>62136.42</v>
      </c>
      <c r="O259" s="101"/>
      <c r="P259" s="102"/>
    </row>
    <row r="260" spans="1:16" s="129" customFormat="1" x14ac:dyDescent="0.25">
      <c r="A260" s="206">
        <v>218</v>
      </c>
      <c r="B260" s="49" t="s">
        <v>689</v>
      </c>
      <c r="C260" s="14" t="s">
        <v>292</v>
      </c>
      <c r="D260" s="60" t="s">
        <v>793</v>
      </c>
      <c r="E260" s="10"/>
      <c r="F260" s="11">
        <v>72181.25</v>
      </c>
      <c r="G260" s="11">
        <v>2194.31</v>
      </c>
      <c r="H260" s="11">
        <v>2071.6</v>
      </c>
      <c r="I260" s="11">
        <f t="shared" si="169"/>
        <v>66725.22</v>
      </c>
      <c r="J260" s="11">
        <v>5540.89</v>
      </c>
      <c r="K260" s="11"/>
      <c r="L260" s="11">
        <v>1190.1199999999999</v>
      </c>
      <c r="M260" s="11">
        <f t="shared" si="166"/>
        <v>10996.919999999998</v>
      </c>
      <c r="N260" s="11">
        <f t="shared" si="168"/>
        <v>61184.33</v>
      </c>
      <c r="O260" s="101"/>
      <c r="P260" s="102"/>
    </row>
    <row r="261" spans="1:16" s="129" customFormat="1" x14ac:dyDescent="0.25">
      <c r="A261" s="206">
        <v>219</v>
      </c>
      <c r="B261" s="49" t="s">
        <v>690</v>
      </c>
      <c r="C261" s="14" t="s">
        <v>293</v>
      </c>
      <c r="D261" s="60" t="s">
        <v>793</v>
      </c>
      <c r="E261" s="10"/>
      <c r="F261" s="11">
        <v>72181.25</v>
      </c>
      <c r="G261" s="11">
        <v>2194.31</v>
      </c>
      <c r="H261" s="11">
        <v>2071.6</v>
      </c>
      <c r="I261" s="11">
        <f t="shared" si="169"/>
        <v>67915.34</v>
      </c>
      <c r="J261" s="11">
        <v>5778.92</v>
      </c>
      <c r="K261" s="11"/>
      <c r="L261" s="11"/>
      <c r="M261" s="11">
        <f t="shared" si="166"/>
        <v>10044.83</v>
      </c>
      <c r="N261" s="11">
        <f t="shared" si="168"/>
        <v>62136.42</v>
      </c>
      <c r="O261" s="101"/>
      <c r="P261" s="102"/>
    </row>
    <row r="262" spans="1:16" s="129" customFormat="1" x14ac:dyDescent="0.25">
      <c r="A262" s="206">
        <v>222</v>
      </c>
      <c r="B262" s="49" t="s">
        <v>691</v>
      </c>
      <c r="C262" s="14" t="s">
        <v>294</v>
      </c>
      <c r="D262" s="60" t="s">
        <v>793</v>
      </c>
      <c r="E262" s="10"/>
      <c r="F262" s="11">
        <v>72181.25</v>
      </c>
      <c r="G262" s="11">
        <v>2194.31</v>
      </c>
      <c r="H262" s="11">
        <v>2071.6</v>
      </c>
      <c r="I262" s="11">
        <f t="shared" si="169"/>
        <v>66725.22</v>
      </c>
      <c r="J262" s="11">
        <v>5540.89</v>
      </c>
      <c r="K262" s="11">
        <v>2205.7299999999996</v>
      </c>
      <c r="L262" s="11">
        <v>1190.1199999999999</v>
      </c>
      <c r="M262" s="11">
        <f>SUM(G262+H262+J262+K262+L262)</f>
        <v>13202.649999999998</v>
      </c>
      <c r="N262" s="11">
        <f>SUM(F262-M262)</f>
        <v>58978.600000000006</v>
      </c>
      <c r="O262" s="101"/>
      <c r="P262" s="102"/>
    </row>
    <row r="263" spans="1:16" s="129" customFormat="1" x14ac:dyDescent="0.25">
      <c r="A263" s="206">
        <v>225</v>
      </c>
      <c r="B263" s="49" t="s">
        <v>692</v>
      </c>
      <c r="C263" s="14" t="s">
        <v>295</v>
      </c>
      <c r="D263" s="60" t="s">
        <v>793</v>
      </c>
      <c r="E263" s="10"/>
      <c r="F263" s="11">
        <v>72181.25</v>
      </c>
      <c r="G263" s="11">
        <v>2194.31</v>
      </c>
      <c r="H263" s="11">
        <v>2071.6</v>
      </c>
      <c r="I263" s="11">
        <f t="shared" si="169"/>
        <v>67915.34</v>
      </c>
      <c r="J263" s="11">
        <v>5778.92</v>
      </c>
      <c r="K263" s="11"/>
      <c r="L263" s="11"/>
      <c r="M263" s="11">
        <f t="shared" ref="M263:M264" si="170">SUM(G263+H263+J263+K263+L263)</f>
        <v>10044.83</v>
      </c>
      <c r="N263" s="11">
        <f t="shared" ref="N263:N268" si="171">SUM(F263-M263)</f>
        <v>62136.42</v>
      </c>
      <c r="O263" s="101"/>
      <c r="P263" s="102"/>
    </row>
    <row r="264" spans="1:16" s="129" customFormat="1" x14ac:dyDescent="0.25">
      <c r="A264" s="206">
        <v>227</v>
      </c>
      <c r="B264" s="49" t="s">
        <v>693</v>
      </c>
      <c r="C264" s="14" t="s">
        <v>296</v>
      </c>
      <c r="D264" s="60" t="s">
        <v>793</v>
      </c>
      <c r="E264" s="10"/>
      <c r="F264" s="11">
        <v>72181.25</v>
      </c>
      <c r="G264" s="11">
        <v>2194.31</v>
      </c>
      <c r="H264" s="11">
        <v>2071.6</v>
      </c>
      <c r="I264" s="11">
        <f t="shared" si="169"/>
        <v>67915.34</v>
      </c>
      <c r="J264" s="11">
        <v>5778.92</v>
      </c>
      <c r="K264" s="11"/>
      <c r="L264" s="11"/>
      <c r="M264" s="11">
        <f t="shared" si="170"/>
        <v>10044.83</v>
      </c>
      <c r="N264" s="11">
        <f t="shared" si="171"/>
        <v>62136.42</v>
      </c>
      <c r="O264" s="101"/>
      <c r="P264" s="102"/>
    </row>
    <row r="265" spans="1:16" s="129" customFormat="1" x14ac:dyDescent="0.25">
      <c r="A265" s="206">
        <v>220</v>
      </c>
      <c r="B265" s="49" t="s">
        <v>694</v>
      </c>
      <c r="C265" s="14" t="s">
        <v>297</v>
      </c>
      <c r="D265" s="60" t="s">
        <v>770</v>
      </c>
      <c r="E265" s="10"/>
      <c r="F265" s="11">
        <v>72181.25</v>
      </c>
      <c r="G265" s="11">
        <v>2194.31</v>
      </c>
      <c r="H265" s="11">
        <v>2071.6</v>
      </c>
      <c r="I265" s="11">
        <f>F265-G265-H265-L265</f>
        <v>67915.34</v>
      </c>
      <c r="J265" s="11">
        <v>5778.92</v>
      </c>
      <c r="K265" s="11"/>
      <c r="L265" s="11"/>
      <c r="M265" s="11">
        <f>SUM(G265+H265+J265+K265+L265)</f>
        <v>10044.83</v>
      </c>
      <c r="N265" s="11">
        <f t="shared" si="171"/>
        <v>62136.42</v>
      </c>
      <c r="O265" s="101"/>
      <c r="P265" s="102"/>
    </row>
    <row r="266" spans="1:16" s="129" customFormat="1" x14ac:dyDescent="0.25">
      <c r="A266" s="206">
        <v>221</v>
      </c>
      <c r="B266" s="49" t="s">
        <v>695</v>
      </c>
      <c r="C266" s="14" t="s">
        <v>298</v>
      </c>
      <c r="D266" s="60" t="s">
        <v>770</v>
      </c>
      <c r="E266" s="10"/>
      <c r="F266" s="11">
        <v>72181.25</v>
      </c>
      <c r="G266" s="11">
        <v>2194.31</v>
      </c>
      <c r="H266" s="11">
        <v>2071.6</v>
      </c>
      <c r="I266" s="11">
        <f t="shared" ref="I266" si="172">F266-G266-H266-L266</f>
        <v>67915.34</v>
      </c>
      <c r="J266" s="11">
        <v>5778.92</v>
      </c>
      <c r="K266" s="11">
        <v>730.83000000000015</v>
      </c>
      <c r="L266" s="11"/>
      <c r="M266" s="11">
        <f t="shared" ref="M266:M268" si="173">SUM(G266+H266+J266+K266+L266)</f>
        <v>10775.66</v>
      </c>
      <c r="N266" s="11">
        <f t="shared" si="171"/>
        <v>61405.59</v>
      </c>
      <c r="O266" s="101"/>
      <c r="P266" s="102"/>
    </row>
    <row r="267" spans="1:16" s="129" customFormat="1" x14ac:dyDescent="0.25">
      <c r="A267" s="206">
        <v>224</v>
      </c>
      <c r="B267" s="49" t="s">
        <v>814</v>
      </c>
      <c r="C267" s="14" t="s">
        <v>299</v>
      </c>
      <c r="D267" s="60" t="s">
        <v>770</v>
      </c>
      <c r="E267" s="28"/>
      <c r="F267" s="11">
        <v>72181.25</v>
      </c>
      <c r="G267" s="11">
        <v>2194.31</v>
      </c>
      <c r="H267" s="11">
        <v>2071.6</v>
      </c>
      <c r="I267" s="11">
        <f>F267-G267-H267-L267</f>
        <v>67915.34</v>
      </c>
      <c r="J267" s="11">
        <v>5778.92</v>
      </c>
      <c r="K267" s="11"/>
      <c r="L267" s="11"/>
      <c r="M267" s="11">
        <f t="shared" si="173"/>
        <v>10044.83</v>
      </c>
      <c r="N267" s="11">
        <f t="shared" si="171"/>
        <v>62136.42</v>
      </c>
      <c r="O267" s="101"/>
      <c r="P267" s="102"/>
    </row>
    <row r="268" spans="1:16" s="129" customFormat="1" x14ac:dyDescent="0.25">
      <c r="A268" s="206">
        <v>226</v>
      </c>
      <c r="B268" s="36" t="s">
        <v>300</v>
      </c>
      <c r="C268" s="37" t="s">
        <v>301</v>
      </c>
      <c r="D268" s="37" t="s">
        <v>770</v>
      </c>
      <c r="E268" s="10"/>
      <c r="F268" s="11">
        <v>72181.25</v>
      </c>
      <c r="G268" s="11">
        <v>2194.31</v>
      </c>
      <c r="H268" s="11">
        <v>2071.6</v>
      </c>
      <c r="I268" s="11">
        <f t="shared" ref="I268" si="174">F268-G268-H268-L268</f>
        <v>67915.34</v>
      </c>
      <c r="J268" s="11">
        <v>5778.92</v>
      </c>
      <c r="K268" s="11"/>
      <c r="L268" s="11"/>
      <c r="M268" s="11">
        <f t="shared" si="173"/>
        <v>10044.83</v>
      </c>
      <c r="N268" s="11">
        <f t="shared" si="171"/>
        <v>62136.42</v>
      </c>
      <c r="O268" s="101"/>
      <c r="P268" s="102"/>
    </row>
    <row r="269" spans="1:16" s="129" customFormat="1" x14ac:dyDescent="0.25">
      <c r="A269" s="206">
        <v>228</v>
      </c>
      <c r="B269" s="49" t="s">
        <v>696</v>
      </c>
      <c r="C269" s="14" t="s">
        <v>302</v>
      </c>
      <c r="D269" s="60" t="s">
        <v>774</v>
      </c>
      <c r="E269" s="10"/>
      <c r="F269" s="11">
        <v>59057.39</v>
      </c>
      <c r="G269" s="11">
        <v>1795.34</v>
      </c>
      <c r="H269" s="11">
        <v>1694.95</v>
      </c>
      <c r="I269" s="11">
        <f>F269-G269-H269-L269</f>
        <v>55567.100000000006</v>
      </c>
      <c r="J269" s="11">
        <v>3309.27</v>
      </c>
      <c r="K269" s="11">
        <v>730.83000000000015</v>
      </c>
      <c r="L269" s="11"/>
      <c r="M269" s="11">
        <f>SUM(G269+H269+J269+K269+L269)</f>
        <v>7530.3899999999994</v>
      </c>
      <c r="N269" s="11">
        <f>SUM(F269-M269)</f>
        <v>51527</v>
      </c>
      <c r="O269" s="101"/>
      <c r="P269" s="102"/>
    </row>
    <row r="270" spans="1:16" s="129" customFormat="1" x14ac:dyDescent="0.25">
      <c r="A270" s="206">
        <v>229</v>
      </c>
      <c r="B270" s="49" t="s">
        <v>697</v>
      </c>
      <c r="C270" s="14" t="s">
        <v>303</v>
      </c>
      <c r="D270" s="60" t="s">
        <v>774</v>
      </c>
      <c r="E270" s="10"/>
      <c r="F270" s="11">
        <v>59057.39</v>
      </c>
      <c r="G270" s="11">
        <v>1795.34</v>
      </c>
      <c r="H270" s="11">
        <v>1694.95</v>
      </c>
      <c r="I270" s="11">
        <f t="shared" ref="I270" si="175">F270-G270-H270-L270</f>
        <v>55567.100000000006</v>
      </c>
      <c r="J270" s="11">
        <v>3309.27</v>
      </c>
      <c r="K270" s="11"/>
      <c r="L270" s="11"/>
      <c r="M270" s="11">
        <f t="shared" ref="M270" si="176">SUM(G270+H270+J270+K270+L270)</f>
        <v>6799.5599999999995</v>
      </c>
      <c r="N270" s="11">
        <f t="shared" ref="N270" si="177">SUM(F270-M270)</f>
        <v>52257.83</v>
      </c>
      <c r="O270" s="101"/>
      <c r="P270" s="102"/>
    </row>
    <row r="271" spans="1:16" s="113" customFormat="1" x14ac:dyDescent="0.25">
      <c r="A271" s="206"/>
      <c r="B271" s="53" t="s">
        <v>30</v>
      </c>
      <c r="C271" s="5"/>
      <c r="D271" s="62"/>
      <c r="E271" s="13">
        <f t="shared" ref="E271:N271" si="178">SUM(E254:E270)</f>
        <v>0</v>
      </c>
      <c r="F271" s="13">
        <f t="shared" si="178"/>
        <v>1397691.4799999997</v>
      </c>
      <c r="G271" s="13">
        <f t="shared" si="178"/>
        <v>41247.727327999994</v>
      </c>
      <c r="H271" s="13">
        <f t="shared" si="178"/>
        <v>40113.735039999985</v>
      </c>
      <c r="I271" s="13">
        <f t="shared" si="178"/>
        <v>1313949.7776320002</v>
      </c>
      <c r="J271" s="13">
        <f t="shared" si="178"/>
        <v>138791.25999999998</v>
      </c>
      <c r="K271" s="13">
        <f t="shared" si="178"/>
        <v>3667.3899999999994</v>
      </c>
      <c r="L271" s="13">
        <f t="shared" si="178"/>
        <v>2380.2399999999998</v>
      </c>
      <c r="M271" s="13">
        <f t="shared" si="178"/>
        <v>226200.35236799991</v>
      </c>
      <c r="N271" s="13">
        <f t="shared" si="178"/>
        <v>1171491.1276320003</v>
      </c>
      <c r="O271" s="101"/>
      <c r="P271" s="102"/>
    </row>
    <row r="272" spans="1:16" s="270" customFormat="1" x14ac:dyDescent="0.25">
      <c r="A272" s="268"/>
      <c r="B272" s="269"/>
      <c r="C272" s="269"/>
      <c r="D272" s="269"/>
      <c r="E272" s="269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</row>
    <row r="273" spans="1:16" s="103" customFormat="1" x14ac:dyDescent="0.25">
      <c r="A273" s="206"/>
      <c r="B273" s="265" t="s">
        <v>492</v>
      </c>
      <c r="C273" s="265"/>
      <c r="D273" s="265"/>
      <c r="E273" s="5"/>
      <c r="F273" s="5"/>
      <c r="G273" s="6"/>
      <c r="H273" s="6"/>
      <c r="I273" s="7"/>
      <c r="J273" s="5"/>
      <c r="K273" s="5"/>
      <c r="L273" s="5"/>
      <c r="M273" s="5"/>
      <c r="N273" s="5"/>
      <c r="O273" s="101"/>
      <c r="P273" s="102"/>
    </row>
    <row r="274" spans="1:16" s="126" customFormat="1" x14ac:dyDescent="0.25">
      <c r="A274" s="107">
        <v>232</v>
      </c>
      <c r="B274" s="128" t="s">
        <v>700</v>
      </c>
      <c r="C274" s="84" t="s">
        <v>307</v>
      </c>
      <c r="D274" s="84" t="s">
        <v>782</v>
      </c>
      <c r="E274" s="81"/>
      <c r="F274" s="65">
        <v>196857.95</v>
      </c>
      <c r="G274" s="74">
        <v>4742.3999999999996</v>
      </c>
      <c r="H274" s="74">
        <v>5649.8231650000007</v>
      </c>
      <c r="I274" s="74">
        <f>E274+F274-G274-H274-L274</f>
        <v>186465.72683500001</v>
      </c>
      <c r="J274" s="74">
        <v>35199.370000000003</v>
      </c>
      <c r="K274" s="74"/>
      <c r="L274" s="82"/>
      <c r="M274" s="74">
        <f>SUM(G274+H274+J274+K274+L274)</f>
        <v>45591.593164999998</v>
      </c>
      <c r="N274" s="74">
        <f>I274-J274</f>
        <v>151266.35683500001</v>
      </c>
      <c r="O274" s="101"/>
      <c r="P274" s="102"/>
    </row>
    <row r="275" spans="1:16" s="126" customFormat="1" x14ac:dyDescent="0.25">
      <c r="A275" s="206">
        <v>234</v>
      </c>
      <c r="B275" s="36" t="s">
        <v>701</v>
      </c>
      <c r="C275" s="37" t="s">
        <v>308</v>
      </c>
      <c r="D275" s="37" t="s">
        <v>273</v>
      </c>
      <c r="E275" s="10"/>
      <c r="F275" s="34">
        <v>78743.179999999993</v>
      </c>
      <c r="G275" s="34">
        <v>2393.79</v>
      </c>
      <c r="H275" s="34">
        <v>2259.9299999999998</v>
      </c>
      <c r="I275" s="34">
        <f>E275+F275-G275-H275-L275</f>
        <v>74089.460000000006</v>
      </c>
      <c r="J275" s="35">
        <v>7105.3</v>
      </c>
      <c r="K275" s="34"/>
      <c r="L275" s="34"/>
      <c r="M275" s="34">
        <f t="shared" ref="M275" si="179">SUM(G275+H275+J275+K275+L275)</f>
        <v>11759.02</v>
      </c>
      <c r="N275" s="34">
        <f>SUM(E275+F275-M275)</f>
        <v>66984.159999999989</v>
      </c>
      <c r="O275" s="101"/>
      <c r="P275" s="102"/>
    </row>
    <row r="276" spans="1:16" s="126" customFormat="1" x14ac:dyDescent="0.25">
      <c r="A276" s="206">
        <v>235</v>
      </c>
      <c r="B276" s="36" t="s">
        <v>702</v>
      </c>
      <c r="C276" s="37" t="s">
        <v>309</v>
      </c>
      <c r="D276" s="37" t="s">
        <v>794</v>
      </c>
      <c r="E276" s="33"/>
      <c r="F276" s="11">
        <v>72181.25</v>
      </c>
      <c r="G276" s="11">
        <v>2194.31</v>
      </c>
      <c r="H276" s="11">
        <v>2071.6</v>
      </c>
      <c r="I276" s="11">
        <f t="shared" ref="I276" si="180">F276-G276-H276-L276</f>
        <v>67915.34</v>
      </c>
      <c r="J276" s="11">
        <v>5778.92</v>
      </c>
      <c r="K276" s="11"/>
      <c r="L276" s="11"/>
      <c r="M276" s="11">
        <f>SUM(G276+H276+J276+K276+L276)</f>
        <v>10044.83</v>
      </c>
      <c r="N276" s="11">
        <f t="shared" ref="N276" si="181">SUM(F276-M276)</f>
        <v>62136.42</v>
      </c>
      <c r="O276" s="101"/>
      <c r="P276" s="102"/>
    </row>
    <row r="277" spans="1:16" s="126" customFormat="1" x14ac:dyDescent="0.25">
      <c r="A277" s="206">
        <v>233</v>
      </c>
      <c r="B277" s="36" t="s">
        <v>549</v>
      </c>
      <c r="C277" s="37" t="s">
        <v>310</v>
      </c>
      <c r="D277" s="37" t="s">
        <v>201</v>
      </c>
      <c r="E277" s="10"/>
      <c r="F277" s="11">
        <v>72181.25</v>
      </c>
      <c r="G277" s="11">
        <v>2194.31</v>
      </c>
      <c r="H277" s="11">
        <v>2071.6</v>
      </c>
      <c r="I277" s="11">
        <f>F277-G277-H277-L277</f>
        <v>67915.34</v>
      </c>
      <c r="J277" s="11">
        <v>5778.92</v>
      </c>
      <c r="K277" s="11">
        <v>2212.9499999999998</v>
      </c>
      <c r="L277" s="11"/>
      <c r="M277" s="11">
        <f>SUM(G277+H277+J277+K277+L277)</f>
        <v>12257.779999999999</v>
      </c>
      <c r="N277" s="11">
        <f>SUM(F277-M277)</f>
        <v>59923.47</v>
      </c>
      <c r="O277" s="101"/>
      <c r="P277" s="102"/>
    </row>
    <row r="278" spans="1:16" s="126" customFormat="1" x14ac:dyDescent="0.25">
      <c r="A278" s="206">
        <v>236</v>
      </c>
      <c r="B278" s="36" t="s">
        <v>550</v>
      </c>
      <c r="C278" s="37" t="s">
        <v>311</v>
      </c>
      <c r="D278" s="37" t="s">
        <v>312</v>
      </c>
      <c r="E278" s="30"/>
      <c r="F278" s="11">
        <v>65619.320000000007</v>
      </c>
      <c r="G278" s="11">
        <v>1994.83</v>
      </c>
      <c r="H278" s="11">
        <v>1883.27</v>
      </c>
      <c r="I278" s="11">
        <f t="shared" ref="I278" si="182">F278-G278-H278-L278</f>
        <v>61741.220000000008</v>
      </c>
      <c r="J278" s="11">
        <v>4544.09</v>
      </c>
      <c r="K278" s="11"/>
      <c r="L278" s="11"/>
      <c r="M278" s="11">
        <f t="shared" ref="M278" si="183">SUM(G278+H278+J278+K278+L278)</f>
        <v>8422.19</v>
      </c>
      <c r="N278" s="11">
        <f>SUM(F278-M278)</f>
        <v>57197.130000000005</v>
      </c>
      <c r="O278" s="101"/>
      <c r="P278" s="102"/>
    </row>
    <row r="279" spans="1:16" s="113" customFormat="1" x14ac:dyDescent="0.25">
      <c r="A279" s="206"/>
      <c r="B279" s="53" t="s">
        <v>30</v>
      </c>
      <c r="C279" s="5"/>
      <c r="D279" s="62"/>
      <c r="E279" s="13">
        <f>SUM(E274:E278)</f>
        <v>0</v>
      </c>
      <c r="F279" s="13">
        <f t="shared" ref="F279:N279" si="184">SUM(F274:F278)</f>
        <v>485582.95</v>
      </c>
      <c r="G279" s="13">
        <f t="shared" si="184"/>
        <v>13519.64</v>
      </c>
      <c r="H279" s="13">
        <f t="shared" si="184"/>
        <v>13936.223165000001</v>
      </c>
      <c r="I279" s="13">
        <f t="shared" si="184"/>
        <v>458127.08683500002</v>
      </c>
      <c r="J279" s="13">
        <f t="shared" si="184"/>
        <v>58406.600000000006</v>
      </c>
      <c r="K279" s="13">
        <f t="shared" si="184"/>
        <v>2212.9499999999998</v>
      </c>
      <c r="L279" s="13">
        <f t="shared" si="184"/>
        <v>0</v>
      </c>
      <c r="M279" s="13">
        <f t="shared" si="184"/>
        <v>88075.413165000005</v>
      </c>
      <c r="N279" s="13">
        <f t="shared" si="184"/>
        <v>397507.53683500004</v>
      </c>
      <c r="O279" s="101"/>
      <c r="P279" s="102"/>
    </row>
    <row r="280" spans="1:16" s="270" customFormat="1" x14ac:dyDescent="0.25">
      <c r="A280" s="268"/>
      <c r="B280" s="269"/>
      <c r="C280" s="269"/>
      <c r="D280" s="269"/>
      <c r="E280" s="269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</row>
    <row r="281" spans="1:16" s="103" customFormat="1" x14ac:dyDescent="0.25">
      <c r="A281" s="206"/>
      <c r="B281" s="265" t="s">
        <v>493</v>
      </c>
      <c r="C281" s="265"/>
      <c r="D281" s="265"/>
      <c r="E281" s="5"/>
      <c r="F281" s="5"/>
      <c r="G281" s="6"/>
      <c r="H281" s="6"/>
      <c r="I281" s="7"/>
      <c r="J281" s="5"/>
      <c r="K281" s="5"/>
      <c r="L281" s="5"/>
      <c r="M281" s="5"/>
      <c r="N281" s="5"/>
      <c r="O281" s="101"/>
      <c r="P281" s="102"/>
    </row>
    <row r="282" spans="1:16" s="124" customFormat="1" x14ac:dyDescent="0.25">
      <c r="A282" s="206">
        <v>237</v>
      </c>
      <c r="B282" s="36" t="s">
        <v>476</v>
      </c>
      <c r="C282" s="37" t="s">
        <v>313</v>
      </c>
      <c r="D282" s="37" t="s">
        <v>795</v>
      </c>
      <c r="E282" s="43"/>
      <c r="F282" s="11">
        <v>196857.95</v>
      </c>
      <c r="G282" s="11">
        <v>4742.3999999999996</v>
      </c>
      <c r="H282" s="11">
        <v>5649.8231650000007</v>
      </c>
      <c r="I282" s="11">
        <f>E282+F282-G282-H282-L282</f>
        <v>186465.72683500001</v>
      </c>
      <c r="J282" s="11">
        <v>35199.370000000003</v>
      </c>
      <c r="K282" s="11"/>
      <c r="L282" s="12"/>
      <c r="M282" s="11">
        <f>SUM(G282+H282+J282+K282+L282)</f>
        <v>45591.593164999998</v>
      </c>
      <c r="N282" s="11">
        <f>I282-J282</f>
        <v>151266.35683500001</v>
      </c>
      <c r="O282" s="101"/>
      <c r="P282" s="102"/>
    </row>
    <row r="283" spans="1:16" s="124" customFormat="1" x14ac:dyDescent="0.25">
      <c r="A283" s="206">
        <v>238</v>
      </c>
      <c r="B283" s="36" t="s">
        <v>555</v>
      </c>
      <c r="C283" s="37" t="s">
        <v>314</v>
      </c>
      <c r="D283" s="37" t="s">
        <v>201</v>
      </c>
      <c r="E283" s="33"/>
      <c r="F283" s="11">
        <v>72181.25</v>
      </c>
      <c r="G283" s="11">
        <v>2194.31</v>
      </c>
      <c r="H283" s="11">
        <v>2071.6</v>
      </c>
      <c r="I283" s="11">
        <f>F283-G283-H283-L283</f>
        <v>67915.34</v>
      </c>
      <c r="J283" s="11">
        <v>5778.92</v>
      </c>
      <c r="K283" s="11">
        <v>2186.0700000000006</v>
      </c>
      <c r="L283" s="11"/>
      <c r="M283" s="11">
        <f>SUM(G283+H283+J283+K283+L283)</f>
        <v>12230.900000000001</v>
      </c>
      <c r="N283" s="11">
        <f>SUM(F283-M283)</f>
        <v>59950.35</v>
      </c>
      <c r="O283" s="101"/>
      <c r="P283" s="102"/>
    </row>
    <row r="284" spans="1:16" s="124" customFormat="1" x14ac:dyDescent="0.25">
      <c r="A284" s="206">
        <v>239</v>
      </c>
      <c r="B284" s="128" t="s">
        <v>703</v>
      </c>
      <c r="C284" s="84" t="s">
        <v>315</v>
      </c>
      <c r="D284" s="84" t="s">
        <v>201</v>
      </c>
      <c r="E284" s="75"/>
      <c r="F284" s="65">
        <v>72181.25</v>
      </c>
      <c r="G284" s="74">
        <v>2194.31</v>
      </c>
      <c r="H284" s="74">
        <v>2071.6</v>
      </c>
      <c r="I284" s="74">
        <f>F284-G284-H284-L284</f>
        <v>67915.34</v>
      </c>
      <c r="J284" s="74">
        <v>5778.92</v>
      </c>
      <c r="K284" s="65">
        <v>709.56</v>
      </c>
      <c r="L284" s="74"/>
      <c r="M284" s="74">
        <f>SUM(G284+H284+J284+K284+L284)</f>
        <v>10754.39</v>
      </c>
      <c r="N284" s="74">
        <f>SUM(F284-M284)</f>
        <v>61426.86</v>
      </c>
      <c r="O284" s="101"/>
      <c r="P284" s="102"/>
    </row>
    <row r="285" spans="1:16" s="124" customFormat="1" x14ac:dyDescent="0.25">
      <c r="A285" s="206">
        <v>240</v>
      </c>
      <c r="B285" s="36" t="s">
        <v>704</v>
      </c>
      <c r="C285" s="37" t="s">
        <v>316</v>
      </c>
      <c r="D285" s="37" t="s">
        <v>27</v>
      </c>
      <c r="E285" s="39"/>
      <c r="F285" s="11">
        <v>65619.320000000007</v>
      </c>
      <c r="G285" s="11">
        <v>1994.83</v>
      </c>
      <c r="H285" s="11">
        <v>1883.27</v>
      </c>
      <c r="I285" s="11">
        <f t="shared" ref="I285" si="185">F285-G285-H285-L285</f>
        <v>60551.100000000006</v>
      </c>
      <c r="J285" s="11">
        <v>4306.07</v>
      </c>
      <c r="K285" s="11">
        <v>2199.3099999999995</v>
      </c>
      <c r="L285" s="11">
        <v>1190.1199999999999</v>
      </c>
      <c r="M285" s="11">
        <f t="shared" ref="M285" si="186">SUM(G285+H285+J285+K285+L285)</f>
        <v>11573.599999999999</v>
      </c>
      <c r="N285" s="11">
        <f t="shared" ref="N285" si="187">SUM(F285-M285)</f>
        <v>54045.720000000008</v>
      </c>
      <c r="O285" s="101"/>
      <c r="P285" s="102"/>
    </row>
    <row r="286" spans="1:16" s="113" customFormat="1" x14ac:dyDescent="0.25">
      <c r="A286" s="206"/>
      <c r="B286" s="53" t="s">
        <v>30</v>
      </c>
      <c r="C286" s="5"/>
      <c r="D286" s="62"/>
      <c r="E286" s="13">
        <f>SUM(E282:E285)</f>
        <v>0</v>
      </c>
      <c r="F286" s="13">
        <f t="shared" ref="F286:N286" si="188">SUM(F282:F285)</f>
        <v>406839.77</v>
      </c>
      <c r="G286" s="13">
        <f t="shared" si="188"/>
        <v>11125.849999999999</v>
      </c>
      <c r="H286" s="13">
        <f t="shared" si="188"/>
        <v>11676.293165000001</v>
      </c>
      <c r="I286" s="13">
        <f t="shared" si="188"/>
        <v>382847.50683500001</v>
      </c>
      <c r="J286" s="13">
        <f t="shared" si="188"/>
        <v>51063.28</v>
      </c>
      <c r="K286" s="13">
        <f t="shared" si="188"/>
        <v>5094.9400000000005</v>
      </c>
      <c r="L286" s="13">
        <f t="shared" si="188"/>
        <v>1190.1199999999999</v>
      </c>
      <c r="M286" s="13">
        <f t="shared" si="188"/>
        <v>80150.483165000012</v>
      </c>
      <c r="N286" s="13">
        <f t="shared" si="188"/>
        <v>326689.28683500004</v>
      </c>
      <c r="O286" s="101"/>
      <c r="P286" s="102"/>
    </row>
    <row r="287" spans="1:16" s="270" customFormat="1" x14ac:dyDescent="0.25">
      <c r="A287" s="268"/>
      <c r="B287" s="269"/>
      <c r="C287" s="269"/>
      <c r="D287" s="269"/>
      <c r="E287" s="269"/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  <c r="P287" s="269"/>
    </row>
    <row r="288" spans="1:16" s="103" customFormat="1" x14ac:dyDescent="0.25">
      <c r="A288" s="206"/>
      <c r="B288" s="265" t="s">
        <v>494</v>
      </c>
      <c r="C288" s="265"/>
      <c r="D288" s="265"/>
      <c r="E288" s="5"/>
      <c r="F288" s="5"/>
      <c r="G288" s="6"/>
      <c r="H288" s="6"/>
      <c r="I288" s="7"/>
      <c r="J288" s="5"/>
      <c r="K288" s="5"/>
      <c r="L288" s="5"/>
      <c r="M288" s="5"/>
      <c r="N288" s="5"/>
      <c r="O288" s="101"/>
      <c r="P288" s="102"/>
    </row>
    <row r="289" spans="1:16" s="103" customFormat="1" x14ac:dyDescent="0.25">
      <c r="A289" s="206">
        <v>241</v>
      </c>
      <c r="B289" s="36" t="s">
        <v>522</v>
      </c>
      <c r="C289" s="37" t="s">
        <v>317</v>
      </c>
      <c r="D289" s="37" t="s">
        <v>787</v>
      </c>
      <c r="E289" s="10"/>
      <c r="F289" s="11">
        <v>137800.57</v>
      </c>
      <c r="G289" s="11">
        <v>4189.1373279999998</v>
      </c>
      <c r="H289" s="11">
        <v>3954.88</v>
      </c>
      <c r="I289" s="11">
        <f t="shared" ref="I289" si="189">F289-G289-H289-L289</f>
        <v>129656.55267199999</v>
      </c>
      <c r="J289" s="11">
        <v>20997.07</v>
      </c>
      <c r="K289" s="11"/>
      <c r="L289" s="11"/>
      <c r="M289" s="11">
        <f t="shared" ref="M289:M290" si="190">SUM(G289+H289+J289+K289+L289)</f>
        <v>29141.087328000001</v>
      </c>
      <c r="N289" s="11">
        <f t="shared" ref="N289" si="191">SUM(F289-M289)</f>
        <v>108659.48267200001</v>
      </c>
      <c r="O289" s="101"/>
      <c r="P289" s="102"/>
    </row>
    <row r="290" spans="1:16" s="130" customFormat="1" x14ac:dyDescent="0.25">
      <c r="A290" s="158">
        <v>344</v>
      </c>
      <c r="B290" s="159" t="s">
        <v>817</v>
      </c>
      <c r="C290" s="160" t="s">
        <v>818</v>
      </c>
      <c r="D290" s="161" t="s">
        <v>819</v>
      </c>
      <c r="E290" s="176"/>
      <c r="F290" s="163">
        <v>70000</v>
      </c>
      <c r="G290" s="163">
        <f>F290*3.04%</f>
        <v>2128</v>
      </c>
      <c r="H290" s="163">
        <f>F290*2.87%</f>
        <v>2009</v>
      </c>
      <c r="I290" s="163">
        <f>F290-G290-H290-L290</f>
        <v>65863</v>
      </c>
      <c r="J290" s="163">
        <v>5368.45</v>
      </c>
      <c r="K290" s="163"/>
      <c r="L290" s="163"/>
      <c r="M290" s="163">
        <f t="shared" si="190"/>
        <v>9505.4500000000007</v>
      </c>
      <c r="N290" s="163">
        <f>SUM(F290-M290)</f>
        <v>60494.55</v>
      </c>
      <c r="O290" s="101"/>
      <c r="P290" s="102"/>
    </row>
    <row r="291" spans="1:16" s="130" customFormat="1" ht="31.5" x14ac:dyDescent="0.25">
      <c r="A291" s="158">
        <v>343</v>
      </c>
      <c r="B291" s="172" t="s">
        <v>815</v>
      </c>
      <c r="C291" s="173" t="s">
        <v>816</v>
      </c>
      <c r="D291" s="173" t="s">
        <v>774</v>
      </c>
      <c r="E291" s="162">
        <v>10901.22565759114</v>
      </c>
      <c r="F291" s="163">
        <v>59057.39</v>
      </c>
      <c r="G291" s="174">
        <v>2126.7419159907708</v>
      </c>
      <c r="H291" s="174">
        <v>2007.8122693728658</v>
      </c>
      <c r="I291" s="163">
        <f>E291+F291-G291-H291-L291</f>
        <v>65824.061472227506</v>
      </c>
      <c r="J291" s="163">
        <v>5360.66</v>
      </c>
      <c r="K291" s="163"/>
      <c r="L291" s="163"/>
      <c r="M291" s="163">
        <f>SUM(G291+H291+J291+K291+L291)</f>
        <v>9495.2141853636367</v>
      </c>
      <c r="N291" s="163">
        <f>SUM(E291+F291-M291)</f>
        <v>60463.40147222751</v>
      </c>
      <c r="O291" s="101"/>
      <c r="P291" s="102"/>
    </row>
    <row r="292" spans="1:16" s="130" customFormat="1" x14ac:dyDescent="0.25">
      <c r="A292" s="177">
        <v>33</v>
      </c>
      <c r="B292" s="178" t="s">
        <v>65</v>
      </c>
      <c r="C292" s="179" t="s">
        <v>66</v>
      </c>
      <c r="D292" s="180" t="s">
        <v>67</v>
      </c>
      <c r="E292" s="181"/>
      <c r="F292" s="182">
        <v>35434.43</v>
      </c>
      <c r="G292" s="182">
        <v>1077.21</v>
      </c>
      <c r="H292" s="182">
        <v>1016.97</v>
      </c>
      <c r="I292" s="182">
        <f>F292-G292-H292-L292</f>
        <v>33340.25</v>
      </c>
      <c r="J292" s="182">
        <v>0</v>
      </c>
      <c r="K292" s="182"/>
      <c r="L292" s="182"/>
      <c r="M292" s="182">
        <f>SUM(G292+H292+J292+K292+L292)</f>
        <v>2094.1800000000003</v>
      </c>
      <c r="N292" s="183">
        <f>SUM(F292-M292)</f>
        <v>33340.25</v>
      </c>
      <c r="O292" s="101"/>
      <c r="P292" s="102"/>
    </row>
    <row r="293" spans="1:16" s="130" customFormat="1" x14ac:dyDescent="0.25">
      <c r="A293" s="177">
        <v>34</v>
      </c>
      <c r="B293" s="178" t="s">
        <v>536</v>
      </c>
      <c r="C293" s="179" t="s">
        <v>68</v>
      </c>
      <c r="D293" s="180" t="s">
        <v>67</v>
      </c>
      <c r="E293" s="181"/>
      <c r="F293" s="182">
        <v>35434.43</v>
      </c>
      <c r="G293" s="182">
        <v>1077.21</v>
      </c>
      <c r="H293" s="182">
        <v>1016.97</v>
      </c>
      <c r="I293" s="182">
        <f>F293-G293-H293-L293</f>
        <v>33340.25</v>
      </c>
      <c r="J293" s="182">
        <v>0</v>
      </c>
      <c r="K293" s="182"/>
      <c r="L293" s="182"/>
      <c r="M293" s="182">
        <f>SUM(G293+H293+J293+K293+L293)</f>
        <v>2094.1800000000003</v>
      </c>
      <c r="N293" s="183">
        <f>SUM(F293-M293)</f>
        <v>33340.25</v>
      </c>
      <c r="O293" s="101"/>
      <c r="P293" s="102"/>
    </row>
    <row r="294" spans="1:16" s="130" customFormat="1" x14ac:dyDescent="0.25">
      <c r="A294" s="177">
        <v>46</v>
      </c>
      <c r="B294" s="178" t="s">
        <v>84</v>
      </c>
      <c r="C294" s="179" t="s">
        <v>85</v>
      </c>
      <c r="D294" s="180" t="s">
        <v>67</v>
      </c>
      <c r="E294" s="181"/>
      <c r="F294" s="182">
        <v>35434.43</v>
      </c>
      <c r="G294" s="182">
        <v>1077.21</v>
      </c>
      <c r="H294" s="182">
        <v>1016.97</v>
      </c>
      <c r="I294" s="182">
        <f>F294-G294-H294-L294</f>
        <v>33340.25</v>
      </c>
      <c r="J294" s="182">
        <v>0</v>
      </c>
      <c r="K294" s="182"/>
      <c r="L294" s="182"/>
      <c r="M294" s="182">
        <f>SUM(G294+H294+J294+K294+L294)</f>
        <v>2094.1800000000003</v>
      </c>
      <c r="N294" s="182">
        <f>SUM(F294-M294)</f>
        <v>33340.25</v>
      </c>
      <c r="O294" s="101"/>
      <c r="P294" s="102"/>
    </row>
    <row r="295" spans="1:16" s="130" customFormat="1" x14ac:dyDescent="0.25">
      <c r="A295" s="177">
        <v>57</v>
      </c>
      <c r="B295" s="178" t="s">
        <v>96</v>
      </c>
      <c r="C295" s="179" t="s">
        <v>97</v>
      </c>
      <c r="D295" s="180" t="s">
        <v>67</v>
      </c>
      <c r="E295" s="181"/>
      <c r="F295" s="182">
        <v>35434.43</v>
      </c>
      <c r="G295" s="182">
        <v>1077.21</v>
      </c>
      <c r="H295" s="182">
        <v>1016.97</v>
      </c>
      <c r="I295" s="182">
        <f>F295-G295-H295-L295</f>
        <v>33340.25</v>
      </c>
      <c r="J295" s="182">
        <v>0</v>
      </c>
      <c r="K295" s="182"/>
      <c r="L295" s="182"/>
      <c r="M295" s="182">
        <f>SUM(G295+H295+J295+K295+L295)</f>
        <v>2094.1800000000003</v>
      </c>
      <c r="N295" s="182">
        <f>SUM(F295-M295)</f>
        <v>33340.25</v>
      </c>
      <c r="O295" s="101"/>
      <c r="P295" s="102"/>
    </row>
    <row r="296" spans="1:16" s="130" customFormat="1" x14ac:dyDescent="0.25">
      <c r="A296" s="177">
        <v>230</v>
      </c>
      <c r="B296" s="184" t="s">
        <v>698</v>
      </c>
      <c r="C296" s="181" t="s">
        <v>304</v>
      </c>
      <c r="D296" s="185" t="s">
        <v>305</v>
      </c>
      <c r="E296" s="181"/>
      <c r="F296" s="182">
        <v>35434.43</v>
      </c>
      <c r="G296" s="182">
        <v>1077.21</v>
      </c>
      <c r="H296" s="182">
        <v>1016.97</v>
      </c>
      <c r="I296" s="182">
        <f t="shared" ref="I296" si="192">F296-G296-H296-L296</f>
        <v>33340.25</v>
      </c>
      <c r="J296" s="182">
        <v>0</v>
      </c>
      <c r="K296" s="182"/>
      <c r="L296" s="182"/>
      <c r="M296" s="182">
        <f t="shared" ref="M296" si="193">SUM(G296+H296+J296+K296+L296)</f>
        <v>2094.1800000000003</v>
      </c>
      <c r="N296" s="182">
        <f t="shared" ref="N296" si="194">SUM(F296-M296)</f>
        <v>33340.25</v>
      </c>
      <c r="O296" s="101"/>
      <c r="P296" s="102"/>
    </row>
    <row r="297" spans="1:16" s="130" customFormat="1" x14ac:dyDescent="0.25">
      <c r="A297" s="177">
        <v>231</v>
      </c>
      <c r="B297" s="178" t="s">
        <v>699</v>
      </c>
      <c r="C297" s="179" t="s">
        <v>306</v>
      </c>
      <c r="D297" s="180" t="s">
        <v>67</v>
      </c>
      <c r="E297" s="181"/>
      <c r="F297" s="182">
        <v>35434.43</v>
      </c>
      <c r="G297" s="182">
        <v>1077.21</v>
      </c>
      <c r="H297" s="182">
        <v>1016.97</v>
      </c>
      <c r="I297" s="182">
        <f>F297-G297-H297-L297</f>
        <v>33340.25</v>
      </c>
      <c r="J297" s="182">
        <v>0</v>
      </c>
      <c r="K297" s="182"/>
      <c r="L297" s="182"/>
      <c r="M297" s="182">
        <f>SUM(G297+H297+J297+K297+L297)</f>
        <v>2094.1800000000003</v>
      </c>
      <c r="N297" s="182">
        <f>SUM(F297-M297)</f>
        <v>33340.25</v>
      </c>
      <c r="O297" s="101"/>
      <c r="P297" s="102"/>
    </row>
    <row r="298" spans="1:16" s="130" customFormat="1" x14ac:dyDescent="0.25">
      <c r="A298" s="177">
        <v>326</v>
      </c>
      <c r="B298" s="186" t="s">
        <v>759</v>
      </c>
      <c r="C298" s="187" t="s">
        <v>443</v>
      </c>
      <c r="D298" s="187" t="s">
        <v>67</v>
      </c>
      <c r="E298" s="181"/>
      <c r="F298" s="182">
        <v>35434.43</v>
      </c>
      <c r="G298" s="182">
        <v>1077.21</v>
      </c>
      <c r="H298" s="182">
        <v>1016.97</v>
      </c>
      <c r="I298" s="182">
        <f>F298-G298-H298-L298</f>
        <v>33340.25</v>
      </c>
      <c r="J298" s="182">
        <v>0</v>
      </c>
      <c r="K298" s="182"/>
      <c r="L298" s="182"/>
      <c r="M298" s="182">
        <f>SUM(G298+H298+J298+K298+L298)</f>
        <v>2094.1800000000003</v>
      </c>
      <c r="N298" s="182">
        <f>SUM(F298-M298)</f>
        <v>33340.25</v>
      </c>
      <c r="O298" s="101"/>
      <c r="P298" s="102"/>
    </row>
    <row r="299" spans="1:16" s="130" customFormat="1" x14ac:dyDescent="0.25">
      <c r="A299" s="177">
        <v>328</v>
      </c>
      <c r="B299" s="186" t="s">
        <v>760</v>
      </c>
      <c r="C299" s="187" t="s">
        <v>447</v>
      </c>
      <c r="D299" s="187" t="s">
        <v>67</v>
      </c>
      <c r="E299" s="181"/>
      <c r="F299" s="182">
        <v>35434.43</v>
      </c>
      <c r="G299" s="182">
        <v>1077.21</v>
      </c>
      <c r="H299" s="182">
        <v>1016.97</v>
      </c>
      <c r="I299" s="182">
        <f t="shared" ref="I299" si="195">F299-G299-H299-L299</f>
        <v>33340.25</v>
      </c>
      <c r="J299" s="182">
        <v>0</v>
      </c>
      <c r="K299" s="182"/>
      <c r="L299" s="182"/>
      <c r="M299" s="182">
        <f t="shared" ref="M299" si="196">SUM(G299+H299+J299+K299+L299)</f>
        <v>2094.1800000000003</v>
      </c>
      <c r="N299" s="182">
        <f t="shared" ref="N299" si="197">SUM(F299-M299)</f>
        <v>33340.25</v>
      </c>
      <c r="O299" s="101"/>
      <c r="P299" s="102"/>
    </row>
    <row r="300" spans="1:16" s="130" customFormat="1" x14ac:dyDescent="0.25">
      <c r="A300" s="177">
        <v>331</v>
      </c>
      <c r="B300" s="186" t="s">
        <v>762</v>
      </c>
      <c r="C300" s="187" t="s">
        <v>451</v>
      </c>
      <c r="D300" s="187" t="s">
        <v>67</v>
      </c>
      <c r="E300" s="188"/>
      <c r="F300" s="182">
        <v>35434.43</v>
      </c>
      <c r="G300" s="182">
        <v>1077.21</v>
      </c>
      <c r="H300" s="182">
        <v>1016.97</v>
      </c>
      <c r="I300" s="182">
        <f>E300+F300-G300-H300-L300</f>
        <v>33340.25</v>
      </c>
      <c r="J300" s="182">
        <v>0</v>
      </c>
      <c r="K300" s="182"/>
      <c r="L300" s="182"/>
      <c r="M300" s="182">
        <f>SUM(G300+H300+J300+K300+L300)</f>
        <v>2094.1800000000003</v>
      </c>
      <c r="N300" s="182">
        <f>SUM(E300+F300-M300)</f>
        <v>33340.25</v>
      </c>
      <c r="O300" s="101"/>
      <c r="P300" s="102"/>
    </row>
    <row r="301" spans="1:16" s="113" customFormat="1" x14ac:dyDescent="0.25">
      <c r="A301" s="206"/>
      <c r="B301" s="53" t="s">
        <v>30</v>
      </c>
      <c r="C301" s="5"/>
      <c r="D301" s="62"/>
      <c r="E301" s="13">
        <f>SUM(E289:E300)</f>
        <v>10901.22565759114</v>
      </c>
      <c r="F301" s="13">
        <f t="shared" ref="F301:L301" si="198">SUM(F289:F300)</f>
        <v>585767.83000000007</v>
      </c>
      <c r="G301" s="13">
        <f t="shared" si="198"/>
        <v>18138.769243990762</v>
      </c>
      <c r="H301" s="13">
        <f t="shared" si="198"/>
        <v>17124.422269372863</v>
      </c>
      <c r="I301" s="13">
        <f t="shared" si="198"/>
        <v>561405.86414422747</v>
      </c>
      <c r="J301" s="13">
        <f t="shared" si="198"/>
        <v>31726.18</v>
      </c>
      <c r="K301" s="13">
        <f t="shared" si="198"/>
        <v>0</v>
      </c>
      <c r="L301" s="13">
        <f t="shared" si="198"/>
        <v>0</v>
      </c>
      <c r="M301" s="13">
        <f>SUM(M289:M300)</f>
        <v>66989.371513363643</v>
      </c>
      <c r="N301" s="13">
        <f>SUM(N289:N300)</f>
        <v>529679.68414422753</v>
      </c>
      <c r="O301" s="101"/>
      <c r="P301" s="102"/>
    </row>
    <row r="302" spans="1:16" s="270" customFormat="1" x14ac:dyDescent="0.25">
      <c r="A302" s="268"/>
      <c r="B302" s="269"/>
      <c r="C302" s="269"/>
      <c r="D302" s="269"/>
      <c r="E302" s="269"/>
      <c r="F302" s="269"/>
      <c r="G302" s="269"/>
      <c r="H302" s="269"/>
      <c r="I302" s="269"/>
      <c r="J302" s="269"/>
      <c r="K302" s="269"/>
      <c r="L302" s="269"/>
      <c r="M302" s="269"/>
      <c r="N302" s="269"/>
      <c r="O302" s="269"/>
      <c r="P302" s="269"/>
    </row>
    <row r="303" spans="1:16" s="103" customFormat="1" x14ac:dyDescent="0.25">
      <c r="A303" s="206"/>
      <c r="B303" s="265" t="s">
        <v>495</v>
      </c>
      <c r="C303" s="265"/>
      <c r="D303" s="265"/>
      <c r="E303" s="5"/>
      <c r="F303" s="5"/>
      <c r="G303" s="6"/>
      <c r="H303" s="6"/>
      <c r="I303" s="7"/>
      <c r="J303" s="5"/>
      <c r="K303" s="5"/>
      <c r="L303" s="5"/>
      <c r="M303" s="5"/>
      <c r="N303" s="5"/>
      <c r="O303" s="101"/>
      <c r="P303" s="102"/>
    </row>
    <row r="304" spans="1:16" s="112" customFormat="1" x14ac:dyDescent="0.25">
      <c r="A304" s="206">
        <v>242</v>
      </c>
      <c r="B304" s="49" t="s">
        <v>705</v>
      </c>
      <c r="C304" s="14" t="s">
        <v>318</v>
      </c>
      <c r="D304" s="60" t="s">
        <v>795</v>
      </c>
      <c r="E304" s="10"/>
      <c r="F304" s="11">
        <v>196857.95</v>
      </c>
      <c r="G304" s="11">
        <v>4742.3999999999996</v>
      </c>
      <c r="H304" s="11">
        <v>5649.8231650000007</v>
      </c>
      <c r="I304" s="11">
        <f t="shared" ref="I304:I311" si="199">F304-G304-H304-L304</f>
        <v>186465.72683500001</v>
      </c>
      <c r="J304" s="11">
        <v>35199.370000000003</v>
      </c>
      <c r="K304" s="11"/>
      <c r="L304" s="11"/>
      <c r="M304" s="11">
        <f t="shared" ref="M304:M306" si="200">SUM(G304+H304+J304+K304+L304)</f>
        <v>45591.593164999998</v>
      </c>
      <c r="N304" s="11">
        <f>SUM(F304-M304)</f>
        <v>151266.35683500001</v>
      </c>
      <c r="O304" s="101"/>
      <c r="P304" s="102"/>
    </row>
    <row r="305" spans="1:16" s="106" customFormat="1" x14ac:dyDescent="0.25">
      <c r="A305" s="107">
        <v>243</v>
      </c>
      <c r="B305" s="128" t="s">
        <v>706</v>
      </c>
      <c r="C305" s="84" t="s">
        <v>319</v>
      </c>
      <c r="D305" s="84" t="s">
        <v>778</v>
      </c>
      <c r="E305" s="77"/>
      <c r="F305" s="65">
        <v>120000</v>
      </c>
      <c r="G305" s="74">
        <v>3648</v>
      </c>
      <c r="H305" s="74">
        <v>3444</v>
      </c>
      <c r="I305" s="74">
        <f t="shared" si="199"/>
        <v>112908</v>
      </c>
      <c r="J305" s="74">
        <v>16809.939999999999</v>
      </c>
      <c r="K305" s="74"/>
      <c r="L305" s="74"/>
      <c r="M305" s="74">
        <f t="shared" si="200"/>
        <v>23901.94</v>
      </c>
      <c r="N305" s="74">
        <f t="shared" ref="N305:N306" si="201">SUM(F305-M305)</f>
        <v>96098.06</v>
      </c>
      <c r="O305" s="101"/>
      <c r="P305" s="102"/>
    </row>
    <row r="306" spans="1:16" s="106" customFormat="1" x14ac:dyDescent="0.25">
      <c r="A306" s="177">
        <v>175</v>
      </c>
      <c r="B306" s="178" t="s">
        <v>663</v>
      </c>
      <c r="C306" s="179" t="s">
        <v>241</v>
      </c>
      <c r="D306" s="180" t="s">
        <v>544</v>
      </c>
      <c r="E306" s="181"/>
      <c r="F306" s="182">
        <v>72181.25</v>
      </c>
      <c r="G306" s="182">
        <v>2194.31</v>
      </c>
      <c r="H306" s="182">
        <v>2071.6</v>
      </c>
      <c r="I306" s="182">
        <f t="shared" si="199"/>
        <v>67915.34</v>
      </c>
      <c r="J306" s="182">
        <v>5778.92</v>
      </c>
      <c r="K306" s="182"/>
      <c r="L306" s="182"/>
      <c r="M306" s="182">
        <f t="shared" si="200"/>
        <v>10044.83</v>
      </c>
      <c r="N306" s="182">
        <f t="shared" si="201"/>
        <v>62136.42</v>
      </c>
      <c r="O306" s="101"/>
      <c r="P306" s="102"/>
    </row>
    <row r="307" spans="1:16" s="112" customFormat="1" x14ac:dyDescent="0.25">
      <c r="A307" s="206">
        <v>246</v>
      </c>
      <c r="B307" s="36" t="s">
        <v>551</v>
      </c>
      <c r="C307" s="37" t="s">
        <v>320</v>
      </c>
      <c r="D307" s="37" t="s">
        <v>321</v>
      </c>
      <c r="E307" s="10"/>
      <c r="F307" s="11">
        <v>59057.39</v>
      </c>
      <c r="G307" s="11">
        <v>1795.34</v>
      </c>
      <c r="H307" s="11">
        <v>1694.95</v>
      </c>
      <c r="I307" s="11">
        <f t="shared" si="199"/>
        <v>55567.100000000006</v>
      </c>
      <c r="J307" s="11">
        <v>3309.27</v>
      </c>
      <c r="K307" s="11"/>
      <c r="L307" s="11"/>
      <c r="M307" s="11">
        <f>SUM(G307+H307+J307+K307+L307)</f>
        <v>6799.5599999999995</v>
      </c>
      <c r="N307" s="11">
        <f>SUM(F307-M307)</f>
        <v>52257.83</v>
      </c>
      <c r="O307" s="101"/>
      <c r="P307" s="102"/>
    </row>
    <row r="308" spans="1:16" s="112" customFormat="1" x14ac:dyDescent="0.25">
      <c r="A308" s="206">
        <v>244</v>
      </c>
      <c r="B308" s="36" t="s">
        <v>322</v>
      </c>
      <c r="C308" s="37" t="s">
        <v>323</v>
      </c>
      <c r="D308" s="37" t="s">
        <v>796</v>
      </c>
      <c r="E308" s="28"/>
      <c r="F308" s="42">
        <v>51076.73</v>
      </c>
      <c r="G308" s="11">
        <v>1552.7325920000001</v>
      </c>
      <c r="H308" s="11">
        <v>1465.902151</v>
      </c>
      <c r="I308" s="11">
        <f t="shared" si="199"/>
        <v>48058.095257000001</v>
      </c>
      <c r="J308" s="11">
        <v>2005.96</v>
      </c>
      <c r="K308" s="11"/>
      <c r="L308" s="11"/>
      <c r="M308" s="11">
        <f>SUM(G308+H308+J308+K308+L308)</f>
        <v>5024.5947429999997</v>
      </c>
      <c r="N308" s="11">
        <f>SUM(F308-M308)</f>
        <v>46052.135257000002</v>
      </c>
      <c r="O308" s="101"/>
      <c r="P308" s="102"/>
    </row>
    <row r="309" spans="1:16" s="112" customFormat="1" x14ac:dyDescent="0.25">
      <c r="A309" s="192">
        <v>181</v>
      </c>
      <c r="B309" s="193" t="s">
        <v>520</v>
      </c>
      <c r="C309" s="194" t="s">
        <v>249</v>
      </c>
      <c r="D309" s="189" t="s">
        <v>826</v>
      </c>
      <c r="E309" s="171"/>
      <c r="F309" s="64">
        <v>50000</v>
      </c>
      <c r="G309" s="64">
        <v>1520</v>
      </c>
      <c r="H309" s="64">
        <v>1435</v>
      </c>
      <c r="I309" s="64">
        <f>F309-G309-H309-L309</f>
        <v>47045</v>
      </c>
      <c r="J309" s="64">
        <v>1854</v>
      </c>
      <c r="K309" s="64"/>
      <c r="L309" s="64"/>
      <c r="M309" s="64">
        <f t="shared" ref="M309" si="202">SUM(G309+H309+J309+K309+L309)</f>
        <v>4809</v>
      </c>
      <c r="N309" s="64">
        <f>SUM(F309-M309)</f>
        <v>45191</v>
      </c>
      <c r="O309" s="101"/>
      <c r="P309" s="102"/>
    </row>
    <row r="310" spans="1:16" s="112" customFormat="1" x14ac:dyDescent="0.25">
      <c r="A310" s="107">
        <v>245</v>
      </c>
      <c r="B310" s="128" t="s">
        <v>707</v>
      </c>
      <c r="C310" s="84" t="s">
        <v>324</v>
      </c>
      <c r="D310" s="84" t="s">
        <v>797</v>
      </c>
      <c r="E310" s="77"/>
      <c r="F310" s="65">
        <v>45933.54</v>
      </c>
      <c r="G310" s="74">
        <v>1396.38</v>
      </c>
      <c r="H310" s="74">
        <v>1318.29</v>
      </c>
      <c r="I310" s="74">
        <f t="shared" si="199"/>
        <v>43218.87</v>
      </c>
      <c r="J310" s="74">
        <v>1280.08</v>
      </c>
      <c r="K310" s="74"/>
      <c r="L310" s="74"/>
      <c r="M310" s="74">
        <f>SUM(G310+H310+J310+K310+L310)</f>
        <v>3994.75</v>
      </c>
      <c r="N310" s="74">
        <f t="shared" ref="N310:N311" si="203">SUM(F310-M310)</f>
        <v>41938.79</v>
      </c>
      <c r="O310" s="101"/>
      <c r="P310" s="102"/>
    </row>
    <row r="311" spans="1:16" s="112" customFormat="1" x14ac:dyDescent="0.25">
      <c r="A311" s="206">
        <v>247</v>
      </c>
      <c r="B311" s="36" t="s">
        <v>325</v>
      </c>
      <c r="C311" s="37" t="s">
        <v>326</v>
      </c>
      <c r="D311" s="37" t="s">
        <v>798</v>
      </c>
      <c r="E311" s="33"/>
      <c r="F311" s="11">
        <v>45933.54</v>
      </c>
      <c r="G311" s="11">
        <v>1396.38</v>
      </c>
      <c r="H311" s="11">
        <v>1318.29</v>
      </c>
      <c r="I311" s="11">
        <f t="shared" si="199"/>
        <v>43218.87</v>
      </c>
      <c r="J311" s="11">
        <v>1280.08</v>
      </c>
      <c r="K311" s="11"/>
      <c r="L311" s="11"/>
      <c r="M311" s="11">
        <f>SUM(G311+H311+J311+K311+L311)</f>
        <v>3994.75</v>
      </c>
      <c r="N311" s="11">
        <f t="shared" si="203"/>
        <v>41938.79</v>
      </c>
      <c r="O311" s="101"/>
      <c r="P311" s="102"/>
    </row>
    <row r="312" spans="1:16" s="113" customFormat="1" x14ac:dyDescent="0.25">
      <c r="A312" s="206"/>
      <c r="B312" s="53" t="s">
        <v>30</v>
      </c>
      <c r="C312" s="5"/>
      <c r="D312" s="62"/>
      <c r="E312" s="13">
        <f t="shared" ref="E312:N312" si="204">SUM(E304:E311)</f>
        <v>0</v>
      </c>
      <c r="F312" s="13">
        <f t="shared" si="204"/>
        <v>641040.40000000014</v>
      </c>
      <c r="G312" s="13">
        <f t="shared" si="204"/>
        <v>18245.542592000002</v>
      </c>
      <c r="H312" s="13">
        <f t="shared" si="204"/>
        <v>18397.855316000005</v>
      </c>
      <c r="I312" s="13">
        <f t="shared" si="204"/>
        <v>604397.00209199998</v>
      </c>
      <c r="J312" s="13">
        <f t="shared" si="204"/>
        <v>67517.62</v>
      </c>
      <c r="K312" s="13">
        <f t="shared" si="204"/>
        <v>0</v>
      </c>
      <c r="L312" s="13">
        <f t="shared" si="204"/>
        <v>0</v>
      </c>
      <c r="M312" s="13">
        <f t="shared" si="204"/>
        <v>104161.01790799999</v>
      </c>
      <c r="N312" s="13">
        <f t="shared" si="204"/>
        <v>536879.38209199999</v>
      </c>
      <c r="O312" s="101"/>
      <c r="P312" s="102"/>
    </row>
    <row r="313" spans="1:16" s="270" customFormat="1" x14ac:dyDescent="0.25">
      <c r="A313" s="268"/>
      <c r="B313" s="269"/>
      <c r="C313" s="269"/>
      <c r="D313" s="269"/>
      <c r="E313" s="269"/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  <c r="P313" s="269"/>
    </row>
    <row r="314" spans="1:16" s="103" customFormat="1" x14ac:dyDescent="0.25">
      <c r="A314" s="206"/>
      <c r="B314" s="265" t="s">
        <v>496</v>
      </c>
      <c r="C314" s="265"/>
      <c r="D314" s="265"/>
      <c r="E314" s="5"/>
      <c r="F314" s="5"/>
      <c r="G314" s="6"/>
      <c r="H314" s="6"/>
      <c r="I314" s="7"/>
      <c r="J314" s="5"/>
      <c r="K314" s="5"/>
      <c r="L314" s="5"/>
      <c r="M314" s="5"/>
      <c r="N314" s="5"/>
      <c r="O314" s="101"/>
      <c r="P314" s="102"/>
    </row>
    <row r="315" spans="1:16" s="127" customFormat="1" x14ac:dyDescent="0.25">
      <c r="A315" s="107">
        <v>248</v>
      </c>
      <c r="B315" s="78" t="s">
        <v>327</v>
      </c>
      <c r="C315" s="79" t="s">
        <v>328</v>
      </c>
      <c r="D315" s="80" t="s">
        <v>795</v>
      </c>
      <c r="E315" s="81"/>
      <c r="F315" s="65">
        <v>196857.95</v>
      </c>
      <c r="G315" s="74">
        <v>4742.3999999999996</v>
      </c>
      <c r="H315" s="74">
        <v>5649.8231650000007</v>
      </c>
      <c r="I315" s="74">
        <f>E315+F315-G315-H315-L315</f>
        <v>186465.72683500001</v>
      </c>
      <c r="J315" s="74">
        <v>35199.370000000003</v>
      </c>
      <c r="K315" s="65">
        <v>5422.14</v>
      </c>
      <c r="L315" s="82"/>
      <c r="M315" s="74">
        <f>SUM(G315+H315+J315+K315+L315)</f>
        <v>51013.733164999998</v>
      </c>
      <c r="N315" s="74">
        <f>SUM(F315-M315)</f>
        <v>145844.21683500003</v>
      </c>
      <c r="O315" s="101"/>
      <c r="P315" s="102"/>
    </row>
    <row r="316" spans="1:16" s="127" customFormat="1" x14ac:dyDescent="0.25">
      <c r="A316" s="206">
        <v>249</v>
      </c>
      <c r="B316" s="36" t="s">
        <v>708</v>
      </c>
      <c r="C316" s="37" t="s">
        <v>329</v>
      </c>
      <c r="D316" s="37" t="s">
        <v>772</v>
      </c>
      <c r="E316" s="10"/>
      <c r="F316" s="11">
        <v>149614.68</v>
      </c>
      <c r="G316" s="11">
        <v>4548.2862719999994</v>
      </c>
      <c r="H316" s="11">
        <v>4293.9413159999995</v>
      </c>
      <c r="I316" s="11">
        <f t="shared" ref="I316" si="205">F316-G316-H316-L316</f>
        <v>140772.45241199998</v>
      </c>
      <c r="J316" s="11">
        <v>23776.05</v>
      </c>
      <c r="K316" s="11"/>
      <c r="L316" s="12"/>
      <c r="M316" s="11">
        <f t="shared" ref="M316" si="206">SUM(G316+H316+J316+K316+L316)</f>
        <v>32618.277587999997</v>
      </c>
      <c r="N316" s="11">
        <f t="shared" ref="N316" si="207">SUM(F316-M316)</f>
        <v>116996.402412</v>
      </c>
      <c r="O316" s="101"/>
      <c r="P316" s="102"/>
    </row>
    <row r="317" spans="1:16" s="127" customFormat="1" x14ac:dyDescent="0.25">
      <c r="A317" s="158">
        <v>349</v>
      </c>
      <c r="B317" s="172" t="s">
        <v>821</v>
      </c>
      <c r="C317" s="173" t="s">
        <v>822</v>
      </c>
      <c r="D317" s="173" t="s">
        <v>273</v>
      </c>
      <c r="E317" s="175"/>
      <c r="F317" s="163">
        <v>65619.320000000007</v>
      </c>
      <c r="G317" s="163">
        <v>1994.83</v>
      </c>
      <c r="H317" s="163">
        <v>1883.27</v>
      </c>
      <c r="I317" s="163">
        <v>61741.22</v>
      </c>
      <c r="J317" s="163">
        <v>4544.09</v>
      </c>
      <c r="K317" s="163"/>
      <c r="L317" s="163"/>
      <c r="M317" s="163">
        <v>8422.19</v>
      </c>
      <c r="N317" s="163">
        <v>57197.13</v>
      </c>
      <c r="O317" s="101"/>
      <c r="P317" s="102"/>
    </row>
    <row r="318" spans="1:16" s="113" customFormat="1" x14ac:dyDescent="0.25">
      <c r="A318" s="206"/>
      <c r="B318" s="53" t="s">
        <v>30</v>
      </c>
      <c r="C318" s="5"/>
      <c r="D318" s="62"/>
      <c r="E318" s="13">
        <f t="shared" ref="E318:N318" si="208">SUM(E315:E317)</f>
        <v>0</v>
      </c>
      <c r="F318" s="13">
        <f t="shared" si="208"/>
        <v>412091.95</v>
      </c>
      <c r="G318" s="13">
        <f t="shared" si="208"/>
        <v>11285.516271999999</v>
      </c>
      <c r="H318" s="13">
        <f t="shared" si="208"/>
        <v>11827.034481000001</v>
      </c>
      <c r="I318" s="13">
        <f t="shared" si="208"/>
        <v>388979.39924699999</v>
      </c>
      <c r="J318" s="13">
        <f t="shared" si="208"/>
        <v>63519.509999999995</v>
      </c>
      <c r="K318" s="13">
        <f t="shared" si="208"/>
        <v>5422.14</v>
      </c>
      <c r="L318" s="13">
        <f t="shared" si="208"/>
        <v>0</v>
      </c>
      <c r="M318" s="13">
        <f t="shared" si="208"/>
        <v>92054.200752999997</v>
      </c>
      <c r="N318" s="13">
        <f t="shared" si="208"/>
        <v>320037.74924700003</v>
      </c>
      <c r="O318" s="101"/>
      <c r="P318" s="102"/>
    </row>
    <row r="319" spans="1:16" s="270" customFormat="1" x14ac:dyDescent="0.25">
      <c r="A319" s="268"/>
      <c r="B319" s="269"/>
      <c r="C319" s="269"/>
      <c r="D319" s="269"/>
      <c r="E319" s="269"/>
      <c r="F319" s="269"/>
      <c r="G319" s="269"/>
      <c r="H319" s="269"/>
      <c r="I319" s="269"/>
      <c r="J319" s="269"/>
      <c r="K319" s="269"/>
      <c r="L319" s="269"/>
      <c r="M319" s="269"/>
      <c r="N319" s="269"/>
      <c r="O319" s="269"/>
      <c r="P319" s="269"/>
    </row>
    <row r="320" spans="1:16" s="103" customFormat="1" x14ac:dyDescent="0.25">
      <c r="A320" s="206"/>
      <c r="B320" s="265" t="s">
        <v>523</v>
      </c>
      <c r="C320" s="265"/>
      <c r="D320" s="265"/>
      <c r="E320" s="5"/>
      <c r="F320" s="5"/>
      <c r="G320" s="6"/>
      <c r="H320" s="6"/>
      <c r="I320" s="7"/>
      <c r="J320" s="5"/>
      <c r="K320" s="5"/>
      <c r="L320" s="5"/>
      <c r="M320" s="5"/>
      <c r="N320" s="5"/>
      <c r="O320" s="101"/>
      <c r="P320" s="102"/>
    </row>
    <row r="321" spans="1:16" s="131" customFormat="1" x14ac:dyDescent="0.25">
      <c r="A321" s="206">
        <v>251</v>
      </c>
      <c r="B321" s="49" t="s">
        <v>524</v>
      </c>
      <c r="C321" s="14" t="s">
        <v>330</v>
      </c>
      <c r="D321" s="60" t="s">
        <v>799</v>
      </c>
      <c r="E321" s="43"/>
      <c r="F321" s="11">
        <v>196857.95</v>
      </c>
      <c r="G321" s="11">
        <v>4742.3999999999996</v>
      </c>
      <c r="H321" s="11">
        <v>5649.8231650000007</v>
      </c>
      <c r="I321" s="11">
        <f t="shared" ref="I321" si="209">E321+F321-G321-H321-L321</f>
        <v>186465.72683500001</v>
      </c>
      <c r="J321" s="11">
        <v>35199.370000000003</v>
      </c>
      <c r="K321" s="11"/>
      <c r="L321" s="12"/>
      <c r="M321" s="11">
        <f>SUM(G321+H321+J321+K321+L321)</f>
        <v>45591.593164999998</v>
      </c>
      <c r="N321" s="11">
        <f>I321-J321</f>
        <v>151266.35683500001</v>
      </c>
      <c r="O321" s="101"/>
      <c r="P321" s="102"/>
    </row>
    <row r="322" spans="1:16" s="131" customFormat="1" x14ac:dyDescent="0.25">
      <c r="A322" s="206">
        <v>252</v>
      </c>
      <c r="B322" s="36" t="s">
        <v>331</v>
      </c>
      <c r="C322" s="37" t="s">
        <v>332</v>
      </c>
      <c r="D322" s="37" t="s">
        <v>781</v>
      </c>
      <c r="E322" s="31"/>
      <c r="F322" s="11">
        <v>137800.57</v>
      </c>
      <c r="G322" s="32">
        <v>4189.1373279999998</v>
      </c>
      <c r="H322" s="32">
        <v>3954.8763590000003</v>
      </c>
      <c r="I322" s="11">
        <f>E322+F322-G322-H322-L322</f>
        <v>129656.55631299999</v>
      </c>
      <c r="J322" s="11">
        <v>20997.08</v>
      </c>
      <c r="K322" s="11"/>
      <c r="L322" s="12"/>
      <c r="M322" s="11">
        <f t="shared" ref="M322" si="210">SUM(G322+H322+J322+K322+L322)</f>
        <v>29141.093687000001</v>
      </c>
      <c r="N322" s="11">
        <f>SUM(E322+F322-M322)</f>
        <v>108659.47631300001</v>
      </c>
      <c r="O322" s="101"/>
      <c r="P322" s="102"/>
    </row>
    <row r="323" spans="1:16" s="131" customFormat="1" x14ac:dyDescent="0.25">
      <c r="A323" s="206">
        <v>253</v>
      </c>
      <c r="B323" s="36" t="s">
        <v>709</v>
      </c>
      <c r="C323" s="37" t="s">
        <v>333</v>
      </c>
      <c r="D323" s="37" t="s">
        <v>764</v>
      </c>
      <c r="E323" s="10"/>
      <c r="F323" s="11">
        <v>98428.97</v>
      </c>
      <c r="G323" s="11">
        <v>2992.24</v>
      </c>
      <c r="H323" s="11">
        <v>2824.91</v>
      </c>
      <c r="I323" s="11">
        <f>F323-G323-H323-L323</f>
        <v>92611.819999999992</v>
      </c>
      <c r="J323" s="11">
        <v>11735.89</v>
      </c>
      <c r="K323" s="11"/>
      <c r="L323" s="11"/>
      <c r="M323" s="11">
        <f>SUM(G323+H323+J323+K323+L323)</f>
        <v>17553.04</v>
      </c>
      <c r="N323" s="11">
        <f>SUM(F323-M323)</f>
        <v>80875.929999999993</v>
      </c>
      <c r="O323" s="101"/>
      <c r="P323" s="102"/>
    </row>
    <row r="324" spans="1:16" s="131" customFormat="1" x14ac:dyDescent="0.25">
      <c r="A324" s="107">
        <v>254</v>
      </c>
      <c r="B324" s="128" t="s">
        <v>710</v>
      </c>
      <c r="C324" s="84" t="s">
        <v>334</v>
      </c>
      <c r="D324" s="84" t="s">
        <v>770</v>
      </c>
      <c r="E324" s="75"/>
      <c r="F324" s="65">
        <v>72181.25</v>
      </c>
      <c r="G324" s="74">
        <v>2194.31</v>
      </c>
      <c r="H324" s="74">
        <v>2071.6</v>
      </c>
      <c r="I324" s="74">
        <f t="shared" ref="I324" si="211">F324-G324-H324-L324</f>
        <v>67915.34</v>
      </c>
      <c r="J324" s="74">
        <v>5778.92</v>
      </c>
      <c r="K324" s="74"/>
      <c r="L324" s="74"/>
      <c r="M324" s="74">
        <f t="shared" ref="M324" si="212">SUM(G324+H324+J324+K324+L324)</f>
        <v>10044.83</v>
      </c>
      <c r="N324" s="74">
        <f t="shared" ref="N324" si="213">SUM(F324-M324)</f>
        <v>62136.42</v>
      </c>
      <c r="O324" s="101"/>
      <c r="P324" s="102"/>
    </row>
    <row r="325" spans="1:16" s="113" customFormat="1" x14ac:dyDescent="0.25">
      <c r="A325" s="206"/>
      <c r="B325" s="53" t="s">
        <v>30</v>
      </c>
      <c r="C325" s="5"/>
      <c r="D325" s="62"/>
      <c r="E325" s="13">
        <f>SUM(E321:E324)</f>
        <v>0</v>
      </c>
      <c r="F325" s="13">
        <f t="shared" ref="F325:N325" si="214">SUM(F321:F324)</f>
        <v>505268.74</v>
      </c>
      <c r="G325" s="13">
        <f t="shared" si="214"/>
        <v>14118.087327999998</v>
      </c>
      <c r="H325" s="13">
        <f t="shared" si="214"/>
        <v>14501.209524000002</v>
      </c>
      <c r="I325" s="13">
        <f t="shared" si="214"/>
        <v>476649.44314800005</v>
      </c>
      <c r="J325" s="13">
        <f t="shared" si="214"/>
        <v>73711.259999999995</v>
      </c>
      <c r="K325" s="13">
        <f t="shared" si="214"/>
        <v>0</v>
      </c>
      <c r="L325" s="13">
        <f t="shared" si="214"/>
        <v>0</v>
      </c>
      <c r="M325" s="13">
        <f t="shared" si="214"/>
        <v>102330.55685199999</v>
      </c>
      <c r="N325" s="13">
        <f t="shared" si="214"/>
        <v>402938.18314799998</v>
      </c>
      <c r="O325" s="101"/>
      <c r="P325" s="102"/>
    </row>
    <row r="326" spans="1:16" s="270" customFormat="1" x14ac:dyDescent="0.25">
      <c r="A326" s="268"/>
      <c r="B326" s="269"/>
      <c r="C326" s="269"/>
      <c r="D326" s="269"/>
      <c r="E326" s="269"/>
      <c r="F326" s="269"/>
      <c r="G326" s="269"/>
      <c r="H326" s="269"/>
      <c r="I326" s="269"/>
      <c r="J326" s="269"/>
      <c r="K326" s="269"/>
      <c r="L326" s="269"/>
      <c r="M326" s="269"/>
      <c r="N326" s="269"/>
      <c r="O326" s="269"/>
      <c r="P326" s="269"/>
    </row>
    <row r="327" spans="1:16" s="103" customFormat="1" x14ac:dyDescent="0.25">
      <c r="A327" s="206"/>
      <c r="B327" s="265" t="s">
        <v>525</v>
      </c>
      <c r="C327" s="265"/>
      <c r="D327" s="265"/>
      <c r="E327" s="5"/>
      <c r="F327" s="5"/>
      <c r="G327" s="6"/>
      <c r="H327" s="6"/>
      <c r="I327" s="7"/>
      <c r="J327" s="5"/>
      <c r="K327" s="5"/>
      <c r="L327" s="5"/>
      <c r="M327" s="5"/>
      <c r="N327" s="5"/>
      <c r="O327" s="101"/>
      <c r="P327" s="102"/>
    </row>
    <row r="328" spans="1:16" s="132" customFormat="1" x14ac:dyDescent="0.25">
      <c r="A328" s="107">
        <v>255</v>
      </c>
      <c r="B328" s="78" t="s">
        <v>711</v>
      </c>
      <c r="C328" s="79" t="s">
        <v>335</v>
      </c>
      <c r="D328" s="80" t="s">
        <v>795</v>
      </c>
      <c r="E328" s="75"/>
      <c r="F328" s="65">
        <v>196857.95</v>
      </c>
      <c r="G328" s="74">
        <v>4742.3999999999996</v>
      </c>
      <c r="H328" s="74">
        <v>5649.8231650000007</v>
      </c>
      <c r="I328" s="74">
        <f>F328-G328-H328-L328</f>
        <v>186465.72683500001</v>
      </c>
      <c r="J328" s="74">
        <v>35199.370000000003</v>
      </c>
      <c r="K328" s="74"/>
      <c r="L328" s="74"/>
      <c r="M328" s="74">
        <f>SUM(G328+H328+J328+K328+L328)</f>
        <v>45591.593164999998</v>
      </c>
      <c r="N328" s="74">
        <f>SUM(F328-M328)</f>
        <v>151266.35683500001</v>
      </c>
      <c r="O328" s="101"/>
      <c r="P328" s="102"/>
    </row>
    <row r="329" spans="1:16" s="132" customFormat="1" x14ac:dyDescent="0.25">
      <c r="A329" s="177">
        <v>137</v>
      </c>
      <c r="B329" s="186" t="s">
        <v>631</v>
      </c>
      <c r="C329" s="187" t="s">
        <v>196</v>
      </c>
      <c r="D329" s="187" t="s">
        <v>765</v>
      </c>
      <c r="E329" s="181"/>
      <c r="F329" s="182">
        <v>72181.25</v>
      </c>
      <c r="G329" s="182">
        <v>2194.31</v>
      </c>
      <c r="H329" s="182">
        <v>2071.6</v>
      </c>
      <c r="I329" s="182">
        <f t="shared" ref="I329" si="215">F329-G329-H329-L329</f>
        <v>67915.34</v>
      </c>
      <c r="J329" s="182">
        <v>5778.92</v>
      </c>
      <c r="K329" s="182"/>
      <c r="L329" s="182"/>
      <c r="M329" s="182">
        <f t="shared" ref="M329" si="216">SUM(G329+H329+J329+K329+L329)</f>
        <v>10044.83</v>
      </c>
      <c r="N329" s="182">
        <f t="shared" ref="N329" si="217">SUM(F329-M329)</f>
        <v>62136.42</v>
      </c>
      <c r="O329" s="101"/>
      <c r="P329" s="102"/>
    </row>
    <row r="330" spans="1:16" s="113" customFormat="1" x14ac:dyDescent="0.25">
      <c r="A330" s="206"/>
      <c r="B330" s="53" t="s">
        <v>30</v>
      </c>
      <c r="C330" s="5"/>
      <c r="D330" s="62"/>
      <c r="E330" s="13">
        <f>SUM(E328:E329)</f>
        <v>0</v>
      </c>
      <c r="F330" s="13">
        <f t="shared" ref="F330:N330" si="218">SUM(F328:F329)</f>
        <v>269039.2</v>
      </c>
      <c r="G330" s="13">
        <f t="shared" si="218"/>
        <v>6936.7099999999991</v>
      </c>
      <c r="H330" s="13">
        <f t="shared" si="218"/>
        <v>7721.4231650000002</v>
      </c>
      <c r="I330" s="13">
        <f t="shared" si="218"/>
        <v>254381.06683500001</v>
      </c>
      <c r="J330" s="13">
        <f t="shared" si="218"/>
        <v>40978.29</v>
      </c>
      <c r="K330" s="13">
        <f t="shared" si="218"/>
        <v>0</v>
      </c>
      <c r="L330" s="13">
        <f t="shared" si="218"/>
        <v>0</v>
      </c>
      <c r="M330" s="13">
        <f t="shared" si="218"/>
        <v>55636.423165</v>
      </c>
      <c r="N330" s="13">
        <f t="shared" si="218"/>
        <v>213402.77683500003</v>
      </c>
      <c r="O330" s="101"/>
      <c r="P330" s="102"/>
    </row>
    <row r="331" spans="1:16" s="270" customFormat="1" x14ac:dyDescent="0.25">
      <c r="A331" s="268"/>
      <c r="B331" s="269"/>
      <c r="C331" s="269"/>
      <c r="D331" s="269"/>
      <c r="E331" s="269"/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  <c r="P331" s="269"/>
    </row>
    <row r="332" spans="1:16" s="103" customFormat="1" x14ac:dyDescent="0.25">
      <c r="A332" s="206"/>
      <c r="B332" s="265" t="s">
        <v>497</v>
      </c>
      <c r="C332" s="265"/>
      <c r="D332" s="265"/>
      <c r="E332" s="5"/>
      <c r="F332" s="5"/>
      <c r="G332" s="6"/>
      <c r="H332" s="6"/>
      <c r="I332" s="7"/>
      <c r="J332" s="5"/>
      <c r="K332" s="5"/>
      <c r="L332" s="5"/>
      <c r="M332" s="5"/>
      <c r="N332" s="5"/>
      <c r="O332" s="101"/>
      <c r="P332" s="102"/>
    </row>
    <row r="333" spans="1:16" s="130" customFormat="1" x14ac:dyDescent="0.25">
      <c r="A333" s="206">
        <v>258</v>
      </c>
      <c r="B333" s="36" t="s">
        <v>712</v>
      </c>
      <c r="C333" s="37" t="s">
        <v>336</v>
      </c>
      <c r="D333" s="37" t="s">
        <v>27</v>
      </c>
      <c r="E333" s="10"/>
      <c r="F333" s="11">
        <v>65619.320000000007</v>
      </c>
      <c r="G333" s="11">
        <v>1994.83</v>
      </c>
      <c r="H333" s="11">
        <v>1883.27</v>
      </c>
      <c r="I333" s="11">
        <f t="shared" ref="I333" si="219">F333-G333-H333-L333</f>
        <v>61741.220000000008</v>
      </c>
      <c r="J333" s="11">
        <v>4544.09</v>
      </c>
      <c r="K333" s="29"/>
      <c r="L333" s="29"/>
      <c r="M333" s="11">
        <f t="shared" ref="M333" si="220">SUM(G333+H333+J333+K333+L333)</f>
        <v>8422.19</v>
      </c>
      <c r="N333" s="11">
        <f>SUM(F333-M333)</f>
        <v>57197.130000000005</v>
      </c>
      <c r="O333" s="101"/>
      <c r="P333" s="102"/>
    </row>
    <row r="334" spans="1:16" s="113" customFormat="1" x14ac:dyDescent="0.25">
      <c r="A334" s="206"/>
      <c r="B334" s="53" t="s">
        <v>30</v>
      </c>
      <c r="C334" s="5"/>
      <c r="D334" s="62"/>
      <c r="E334" s="13">
        <f t="shared" ref="E334:N334" si="221">SUM(E333:E333)</f>
        <v>0</v>
      </c>
      <c r="F334" s="13">
        <f t="shared" si="221"/>
        <v>65619.320000000007</v>
      </c>
      <c r="G334" s="13">
        <f t="shared" si="221"/>
        <v>1994.83</v>
      </c>
      <c r="H334" s="13">
        <f t="shared" si="221"/>
        <v>1883.27</v>
      </c>
      <c r="I334" s="13">
        <f t="shared" si="221"/>
        <v>61741.220000000008</v>
      </c>
      <c r="J334" s="13">
        <f t="shared" si="221"/>
        <v>4544.09</v>
      </c>
      <c r="K334" s="13">
        <f t="shared" si="221"/>
        <v>0</v>
      </c>
      <c r="L334" s="13">
        <f t="shared" si="221"/>
        <v>0</v>
      </c>
      <c r="M334" s="13">
        <f t="shared" si="221"/>
        <v>8422.19</v>
      </c>
      <c r="N334" s="13">
        <f t="shared" si="221"/>
        <v>57197.130000000005</v>
      </c>
      <c r="O334" s="101"/>
      <c r="P334" s="102"/>
    </row>
    <row r="335" spans="1:16" s="270" customFormat="1" x14ac:dyDescent="0.25">
      <c r="A335" s="268"/>
      <c r="B335" s="269"/>
      <c r="C335" s="269"/>
      <c r="D335" s="269"/>
      <c r="E335" s="269"/>
      <c r="F335" s="269"/>
      <c r="G335" s="269"/>
      <c r="H335" s="269"/>
      <c r="I335" s="269"/>
      <c r="J335" s="269"/>
      <c r="K335" s="269"/>
      <c r="L335" s="269"/>
      <c r="M335" s="269"/>
      <c r="N335" s="269"/>
      <c r="O335" s="269"/>
      <c r="P335" s="269"/>
    </row>
    <row r="336" spans="1:16" s="103" customFormat="1" x14ac:dyDescent="0.25">
      <c r="A336" s="206"/>
      <c r="B336" s="265" t="s">
        <v>337</v>
      </c>
      <c r="C336" s="265"/>
      <c r="D336" s="265"/>
      <c r="E336" s="5"/>
      <c r="F336" s="5"/>
      <c r="G336" s="6"/>
      <c r="H336" s="6"/>
      <c r="I336" s="7"/>
      <c r="J336" s="5"/>
      <c r="K336" s="5"/>
      <c r="L336" s="5"/>
      <c r="M336" s="5"/>
      <c r="N336" s="5"/>
      <c r="O336" s="101"/>
      <c r="P336" s="102"/>
    </row>
    <row r="337" spans="1:16" s="133" customFormat="1" x14ac:dyDescent="0.25">
      <c r="A337" s="206">
        <v>259</v>
      </c>
      <c r="B337" s="49" t="s">
        <v>713</v>
      </c>
      <c r="C337" s="14" t="s">
        <v>338</v>
      </c>
      <c r="D337" s="60" t="s">
        <v>788</v>
      </c>
      <c r="E337" s="10"/>
      <c r="F337" s="11">
        <v>137800.57</v>
      </c>
      <c r="G337" s="11">
        <v>4189.1373279999998</v>
      </c>
      <c r="H337" s="11">
        <v>3954.88</v>
      </c>
      <c r="I337" s="11">
        <f t="shared" ref="I337" si="222">F337-G337-H337-L337</f>
        <v>129656.55267199999</v>
      </c>
      <c r="J337" s="11">
        <v>20997.07</v>
      </c>
      <c r="K337" s="11"/>
      <c r="L337" s="11"/>
      <c r="M337" s="11">
        <f t="shared" ref="M337" si="223">SUM(G337+H337+J337+K337+L337)</f>
        <v>29141.087328000001</v>
      </c>
      <c r="N337" s="11">
        <f t="shared" ref="N337" si="224">SUM(F337-M337)</f>
        <v>108659.48267200001</v>
      </c>
      <c r="O337" s="101"/>
      <c r="P337" s="102"/>
    </row>
    <row r="338" spans="1:16" s="133" customFormat="1" x14ac:dyDescent="0.25">
      <c r="A338" s="158">
        <v>348</v>
      </c>
      <c r="B338" s="159" t="s">
        <v>827</v>
      </c>
      <c r="C338" s="160" t="s">
        <v>825</v>
      </c>
      <c r="D338" s="161" t="s">
        <v>773</v>
      </c>
      <c r="E338" s="191"/>
      <c r="F338" s="199">
        <v>69041.089986155959</v>
      </c>
      <c r="G338" s="163">
        <v>2098.8491355791411</v>
      </c>
      <c r="H338" s="163">
        <v>1981.479282602676</v>
      </c>
      <c r="I338" s="163">
        <f>F338-G338-H338-L338</f>
        <v>64960.761567974136</v>
      </c>
      <c r="J338" s="163">
        <v>5188</v>
      </c>
      <c r="K338" s="163"/>
      <c r="L338" s="163"/>
      <c r="M338" s="163">
        <f>SUM(G338+H338+J338+K338+L338)</f>
        <v>9268.3284181818162</v>
      </c>
      <c r="N338" s="163">
        <f>SUM(F338-M338)</f>
        <v>59772.761567974143</v>
      </c>
      <c r="O338" s="101"/>
      <c r="P338" s="102"/>
    </row>
    <row r="339" spans="1:16" s="133" customFormat="1" x14ac:dyDescent="0.25">
      <c r="A339" s="206">
        <v>261</v>
      </c>
      <c r="B339" s="36" t="s">
        <v>714</v>
      </c>
      <c r="C339" s="37" t="s">
        <v>339</v>
      </c>
      <c r="D339" s="37" t="s">
        <v>774</v>
      </c>
      <c r="E339" s="10"/>
      <c r="F339" s="11">
        <v>59057.39</v>
      </c>
      <c r="G339" s="11">
        <v>1795.34</v>
      </c>
      <c r="H339" s="11">
        <v>1694.95</v>
      </c>
      <c r="I339" s="11">
        <f>F339-G339-H339-L339</f>
        <v>54376.98</v>
      </c>
      <c r="J339" s="11">
        <v>3071.25</v>
      </c>
      <c r="K339" s="11"/>
      <c r="L339" s="11">
        <v>1190.1199999999999</v>
      </c>
      <c r="M339" s="11">
        <f>SUM(G339+H339+J339+K339+L339)</f>
        <v>7751.66</v>
      </c>
      <c r="N339" s="11">
        <f>SUM(F339-M339)</f>
        <v>51305.729999999996</v>
      </c>
      <c r="O339" s="101"/>
      <c r="P339" s="102"/>
    </row>
    <row r="340" spans="1:16" s="133" customFormat="1" x14ac:dyDescent="0.25">
      <c r="A340" s="206">
        <v>263</v>
      </c>
      <c r="B340" s="36" t="s">
        <v>715</v>
      </c>
      <c r="C340" s="37" t="s">
        <v>340</v>
      </c>
      <c r="D340" s="37" t="s">
        <v>119</v>
      </c>
      <c r="E340" s="28"/>
      <c r="F340" s="11">
        <v>45933.54</v>
      </c>
      <c r="G340" s="11">
        <v>1396.38</v>
      </c>
      <c r="H340" s="11">
        <v>1318.29</v>
      </c>
      <c r="I340" s="11">
        <f>F340-G340-H340-L340</f>
        <v>42028.75</v>
      </c>
      <c r="J340" s="11">
        <v>1101.56</v>
      </c>
      <c r="K340" s="11"/>
      <c r="L340" s="11">
        <v>1190.1199999999999</v>
      </c>
      <c r="M340" s="11">
        <f t="shared" ref="M340" si="225">SUM(G340+H340+J340+K340+L340)</f>
        <v>5006.3500000000004</v>
      </c>
      <c r="N340" s="11">
        <f>SUM(F340-M340)</f>
        <v>40927.19</v>
      </c>
      <c r="O340" s="101"/>
      <c r="P340" s="102"/>
    </row>
    <row r="341" spans="1:16" s="113" customFormat="1" x14ac:dyDescent="0.25">
      <c r="A341" s="206"/>
      <c r="B341" s="53" t="s">
        <v>30</v>
      </c>
      <c r="C341" s="5"/>
      <c r="D341" s="62"/>
      <c r="E341" s="13">
        <f>SUM(E337:E340)</f>
        <v>0</v>
      </c>
      <c r="F341" s="13">
        <f t="shared" ref="F341:N341" si="226">SUM(F337:F340)</f>
        <v>311832.58998615597</v>
      </c>
      <c r="G341" s="13">
        <f t="shared" si="226"/>
        <v>9479.7064635791412</v>
      </c>
      <c r="H341" s="13">
        <f t="shared" si="226"/>
        <v>8949.5992826026759</v>
      </c>
      <c r="I341" s="13">
        <f t="shared" si="226"/>
        <v>291023.04423997412</v>
      </c>
      <c r="J341" s="13">
        <f t="shared" si="226"/>
        <v>30357.88</v>
      </c>
      <c r="K341" s="13">
        <f t="shared" si="226"/>
        <v>0</v>
      </c>
      <c r="L341" s="13">
        <f t="shared" si="226"/>
        <v>2380.2399999999998</v>
      </c>
      <c r="M341" s="13">
        <f t="shared" si="226"/>
        <v>51167.425746181812</v>
      </c>
      <c r="N341" s="13">
        <f t="shared" si="226"/>
        <v>260665.16423997417</v>
      </c>
      <c r="O341" s="101"/>
      <c r="P341" s="102"/>
    </row>
    <row r="342" spans="1:16" s="270" customFormat="1" x14ac:dyDescent="0.25">
      <c r="A342" s="268"/>
      <c r="B342" s="269"/>
      <c r="C342" s="269"/>
      <c r="D342" s="269"/>
      <c r="E342" s="269"/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  <c r="P342" s="269"/>
    </row>
    <row r="343" spans="1:16" s="103" customFormat="1" x14ac:dyDescent="0.25">
      <c r="A343" s="206"/>
      <c r="B343" s="265" t="s">
        <v>341</v>
      </c>
      <c r="C343" s="265"/>
      <c r="D343" s="265"/>
      <c r="E343" s="5"/>
      <c r="F343" s="5"/>
      <c r="G343" s="6"/>
      <c r="H343" s="6"/>
      <c r="I343" s="7"/>
      <c r="J343" s="5"/>
      <c r="K343" s="5"/>
      <c r="L343" s="5"/>
      <c r="M343" s="5"/>
      <c r="N343" s="5"/>
      <c r="O343" s="101"/>
      <c r="P343" s="102"/>
    </row>
    <row r="344" spans="1:16" s="133" customFormat="1" x14ac:dyDescent="0.25">
      <c r="A344" s="206">
        <v>264</v>
      </c>
      <c r="B344" s="78" t="s">
        <v>716</v>
      </c>
      <c r="C344" s="79" t="s">
        <v>342</v>
      </c>
      <c r="D344" s="80" t="s">
        <v>788</v>
      </c>
      <c r="E344" s="75"/>
      <c r="F344" s="65">
        <v>137800.57</v>
      </c>
      <c r="G344" s="74">
        <v>4189.1373279999998</v>
      </c>
      <c r="H344" s="74">
        <v>3954.88</v>
      </c>
      <c r="I344" s="74">
        <f>F344-G344-H344-L344</f>
        <v>129656.55267199999</v>
      </c>
      <c r="J344" s="74">
        <v>20997.07</v>
      </c>
      <c r="K344" s="74"/>
      <c r="L344" s="74"/>
      <c r="M344" s="74">
        <f>SUM(G344+H344+J344+K344+L344)</f>
        <v>29141.087328000001</v>
      </c>
      <c r="N344" s="74">
        <f>SUM(F344-M344)</f>
        <v>108659.48267200001</v>
      </c>
      <c r="O344" s="101"/>
      <c r="P344" s="102"/>
    </row>
    <row r="345" spans="1:16" s="133" customFormat="1" x14ac:dyDescent="0.25">
      <c r="A345" s="206">
        <v>265</v>
      </c>
      <c r="B345" s="36" t="s">
        <v>343</v>
      </c>
      <c r="C345" s="37" t="s">
        <v>344</v>
      </c>
      <c r="D345" s="37" t="s">
        <v>27</v>
      </c>
      <c r="E345" s="30"/>
      <c r="F345" s="11">
        <v>65619.320000000007</v>
      </c>
      <c r="G345" s="11">
        <v>1994.83</v>
      </c>
      <c r="H345" s="11">
        <v>1883.27</v>
      </c>
      <c r="I345" s="11">
        <f t="shared" ref="I345:I348" si="227">F345-G345-H345-L345</f>
        <v>60551.100000000006</v>
      </c>
      <c r="J345" s="11">
        <v>4306.07</v>
      </c>
      <c r="K345" s="11"/>
      <c r="L345" s="11">
        <v>1190.1199999999999</v>
      </c>
      <c r="M345" s="11">
        <f t="shared" ref="M345:M348" si="228">SUM(G345+H345+J345+K345+L345)</f>
        <v>9374.2900000000009</v>
      </c>
      <c r="N345" s="11">
        <f t="shared" ref="N345:N348" si="229">SUM(F345-M345)</f>
        <v>56245.030000000006</v>
      </c>
      <c r="O345" s="101"/>
      <c r="P345" s="102"/>
    </row>
    <row r="346" spans="1:16" s="133" customFormat="1" x14ac:dyDescent="0.25">
      <c r="A346" s="206">
        <v>266</v>
      </c>
      <c r="B346" s="128" t="s">
        <v>717</v>
      </c>
      <c r="C346" s="84" t="s">
        <v>345</v>
      </c>
      <c r="D346" s="84" t="s">
        <v>27</v>
      </c>
      <c r="E346" s="75"/>
      <c r="F346" s="65">
        <v>65619.320000000007</v>
      </c>
      <c r="G346" s="74">
        <v>1994.83</v>
      </c>
      <c r="H346" s="74">
        <v>1883.27</v>
      </c>
      <c r="I346" s="74">
        <f t="shared" si="227"/>
        <v>61741.220000000008</v>
      </c>
      <c r="J346" s="74">
        <v>4544.09</v>
      </c>
      <c r="K346" s="92"/>
      <c r="L346" s="92"/>
      <c r="M346" s="74">
        <f t="shared" si="228"/>
        <v>8422.19</v>
      </c>
      <c r="N346" s="74">
        <f>SUM(F346-M346)</f>
        <v>57197.130000000005</v>
      </c>
      <c r="O346" s="101"/>
      <c r="P346" s="102"/>
    </row>
    <row r="347" spans="1:16" s="133" customFormat="1" x14ac:dyDescent="0.25">
      <c r="A347" s="206">
        <v>267</v>
      </c>
      <c r="B347" s="36" t="s">
        <v>718</v>
      </c>
      <c r="C347" s="37" t="s">
        <v>346</v>
      </c>
      <c r="D347" s="37" t="s">
        <v>119</v>
      </c>
      <c r="E347" s="28"/>
      <c r="F347" s="11">
        <v>45933.54</v>
      </c>
      <c r="G347" s="11">
        <v>1396.38</v>
      </c>
      <c r="H347" s="11">
        <v>1318.29</v>
      </c>
      <c r="I347" s="11">
        <f t="shared" si="227"/>
        <v>40838.630000000005</v>
      </c>
      <c r="J347" s="11">
        <v>923.04</v>
      </c>
      <c r="K347" s="11"/>
      <c r="L347" s="11">
        <v>2380.2399999999998</v>
      </c>
      <c r="M347" s="11">
        <f t="shared" si="228"/>
        <v>6017.95</v>
      </c>
      <c r="N347" s="11">
        <f t="shared" si="229"/>
        <v>39915.590000000004</v>
      </c>
      <c r="O347" s="101"/>
      <c r="P347" s="102"/>
    </row>
    <row r="348" spans="1:16" s="133" customFormat="1" x14ac:dyDescent="0.25">
      <c r="A348" s="206">
        <v>268</v>
      </c>
      <c r="B348" s="36" t="s">
        <v>719</v>
      </c>
      <c r="C348" s="37" t="s">
        <v>347</v>
      </c>
      <c r="D348" s="37" t="s">
        <v>121</v>
      </c>
      <c r="E348" s="10"/>
      <c r="F348" s="11">
        <v>39371.599999999999</v>
      </c>
      <c r="G348" s="11">
        <v>1196.9000000000001</v>
      </c>
      <c r="H348" s="11">
        <v>1129.96</v>
      </c>
      <c r="I348" s="11">
        <f t="shared" si="227"/>
        <v>37044.74</v>
      </c>
      <c r="J348" s="11">
        <v>353.96</v>
      </c>
      <c r="K348" s="11"/>
      <c r="L348" s="11"/>
      <c r="M348" s="11">
        <f t="shared" si="228"/>
        <v>2680.82</v>
      </c>
      <c r="N348" s="11">
        <f t="shared" si="229"/>
        <v>36690.78</v>
      </c>
      <c r="O348" s="101"/>
      <c r="P348" s="102"/>
    </row>
    <row r="349" spans="1:16" s="113" customFormat="1" x14ac:dyDescent="0.25">
      <c r="A349" s="206"/>
      <c r="B349" s="53" t="s">
        <v>30</v>
      </c>
      <c r="C349" s="5"/>
      <c r="D349" s="62"/>
      <c r="E349" s="13">
        <f>SUM(E344:E348)</f>
        <v>0</v>
      </c>
      <c r="F349" s="13">
        <f t="shared" ref="F349:N349" si="230">SUM(F344:F348)</f>
        <v>354344.35</v>
      </c>
      <c r="G349" s="13">
        <f t="shared" si="230"/>
        <v>10772.077327999999</v>
      </c>
      <c r="H349" s="13">
        <f t="shared" si="230"/>
        <v>10169.669999999998</v>
      </c>
      <c r="I349" s="13">
        <f t="shared" si="230"/>
        <v>329832.24267199996</v>
      </c>
      <c r="J349" s="13">
        <f t="shared" si="230"/>
        <v>31124.23</v>
      </c>
      <c r="K349" s="13">
        <f t="shared" si="230"/>
        <v>0</v>
      </c>
      <c r="L349" s="13">
        <f t="shared" si="230"/>
        <v>3570.3599999999997</v>
      </c>
      <c r="M349" s="13">
        <f t="shared" si="230"/>
        <v>55636.337328000001</v>
      </c>
      <c r="N349" s="13">
        <f t="shared" si="230"/>
        <v>298708.01267199998</v>
      </c>
      <c r="O349" s="101"/>
      <c r="P349" s="102"/>
    </row>
    <row r="350" spans="1:16" s="268" customFormat="1" x14ac:dyDescent="0.25">
      <c r="B350" s="269"/>
      <c r="C350" s="269"/>
      <c r="D350" s="269"/>
      <c r="E350" s="269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69"/>
    </row>
    <row r="351" spans="1:16" s="103" customFormat="1" x14ac:dyDescent="0.25">
      <c r="A351" s="206"/>
      <c r="B351" s="265" t="s">
        <v>348</v>
      </c>
      <c r="C351" s="265"/>
      <c r="D351" s="265"/>
      <c r="E351" s="5"/>
      <c r="F351" s="5"/>
      <c r="G351" s="6"/>
      <c r="H351" s="6"/>
      <c r="I351" s="7"/>
      <c r="J351" s="5"/>
      <c r="K351" s="5"/>
      <c r="L351" s="5"/>
      <c r="M351" s="5"/>
      <c r="N351" s="5"/>
      <c r="O351" s="101"/>
      <c r="P351" s="102"/>
    </row>
    <row r="352" spans="1:16" s="134" customFormat="1" x14ac:dyDescent="0.25">
      <c r="A352" s="206">
        <v>270</v>
      </c>
      <c r="B352" s="49" t="s">
        <v>720</v>
      </c>
      <c r="C352" s="14" t="s">
        <v>349</v>
      </c>
      <c r="D352" s="60" t="s">
        <v>27</v>
      </c>
      <c r="E352" s="10"/>
      <c r="F352" s="11">
        <v>65619.320000000007</v>
      </c>
      <c r="G352" s="11">
        <v>1994.83</v>
      </c>
      <c r="H352" s="11">
        <v>1883.27</v>
      </c>
      <c r="I352" s="11">
        <f>F352-G352-H352-L352</f>
        <v>61741.220000000008</v>
      </c>
      <c r="J352" s="11">
        <v>4544.09</v>
      </c>
      <c r="K352" s="29"/>
      <c r="L352" s="29"/>
      <c r="M352" s="11">
        <f>SUM(G352+H352+J352+K352+L352)</f>
        <v>8422.19</v>
      </c>
      <c r="N352" s="11">
        <f>SUM(F352-M352)</f>
        <v>57197.130000000005</v>
      </c>
      <c r="O352" s="101"/>
      <c r="P352" s="102"/>
    </row>
    <row r="353" spans="1:19" s="134" customFormat="1" x14ac:dyDescent="0.25">
      <c r="A353" s="206">
        <v>271</v>
      </c>
      <c r="B353" s="49" t="s">
        <v>721</v>
      </c>
      <c r="C353" s="14" t="s">
        <v>350</v>
      </c>
      <c r="D353" s="60" t="s">
        <v>774</v>
      </c>
      <c r="E353" s="10"/>
      <c r="F353" s="11">
        <v>59057.39</v>
      </c>
      <c r="G353" s="11">
        <v>1795.34</v>
      </c>
      <c r="H353" s="11">
        <v>1694.95</v>
      </c>
      <c r="I353" s="11">
        <f t="shared" ref="I353:I359" si="231">F353-G353-H353-L353</f>
        <v>55567.100000000006</v>
      </c>
      <c r="J353" s="11">
        <v>3309.27</v>
      </c>
      <c r="K353" s="11"/>
      <c r="L353" s="11"/>
      <c r="M353" s="11">
        <f t="shared" ref="M353:M359" si="232">SUM(G353+H353+J353+K353+L353)</f>
        <v>6799.5599999999995</v>
      </c>
      <c r="N353" s="11">
        <f t="shared" ref="N353:N359" si="233">SUM(F353-M353)</f>
        <v>52257.83</v>
      </c>
      <c r="O353" s="101"/>
      <c r="P353" s="102"/>
    </row>
    <row r="354" spans="1:19" s="134" customFormat="1" x14ac:dyDescent="0.25">
      <c r="A354" s="206">
        <v>272</v>
      </c>
      <c r="B354" s="49" t="s">
        <v>526</v>
      </c>
      <c r="C354" s="14" t="s">
        <v>351</v>
      </c>
      <c r="D354" s="60" t="s">
        <v>119</v>
      </c>
      <c r="E354" s="28"/>
      <c r="F354" s="11">
        <v>45933.54</v>
      </c>
      <c r="G354" s="11">
        <v>1396.38</v>
      </c>
      <c r="H354" s="11">
        <v>1318.29</v>
      </c>
      <c r="I354" s="11">
        <f t="shared" si="231"/>
        <v>43218.87</v>
      </c>
      <c r="J354" s="11">
        <v>1280.08</v>
      </c>
      <c r="K354" s="11"/>
      <c r="L354" s="11"/>
      <c r="M354" s="11">
        <f t="shared" si="232"/>
        <v>3994.75</v>
      </c>
      <c r="N354" s="11">
        <f t="shared" si="233"/>
        <v>41938.79</v>
      </c>
      <c r="O354" s="101"/>
      <c r="P354" s="102"/>
    </row>
    <row r="355" spans="1:19" s="134" customFormat="1" x14ac:dyDescent="0.25">
      <c r="A355" s="206">
        <v>273</v>
      </c>
      <c r="B355" s="49" t="s">
        <v>722</v>
      </c>
      <c r="C355" s="14" t="s">
        <v>352</v>
      </c>
      <c r="D355" s="60" t="s">
        <v>353</v>
      </c>
      <c r="E355" s="28"/>
      <c r="F355" s="11">
        <v>39371.599999999999</v>
      </c>
      <c r="G355" s="11">
        <v>1196.9000000000001</v>
      </c>
      <c r="H355" s="11">
        <v>1129.96</v>
      </c>
      <c r="I355" s="11">
        <f t="shared" si="231"/>
        <v>37044.74</v>
      </c>
      <c r="J355" s="11">
        <v>353.96</v>
      </c>
      <c r="K355" s="11"/>
      <c r="L355" s="11"/>
      <c r="M355" s="11">
        <f t="shared" si="232"/>
        <v>2680.82</v>
      </c>
      <c r="N355" s="11">
        <f t="shared" si="233"/>
        <v>36690.78</v>
      </c>
      <c r="O355" s="101"/>
      <c r="P355" s="102"/>
    </row>
    <row r="356" spans="1:19" s="134" customFormat="1" x14ac:dyDescent="0.25">
      <c r="A356" s="206">
        <v>274</v>
      </c>
      <c r="B356" s="49" t="s">
        <v>477</v>
      </c>
      <c r="C356" s="14" t="s">
        <v>354</v>
      </c>
      <c r="D356" s="60" t="s">
        <v>71</v>
      </c>
      <c r="E356" s="28"/>
      <c r="F356" s="11">
        <v>32809.660000000003</v>
      </c>
      <c r="G356" s="11">
        <v>997.41</v>
      </c>
      <c r="H356" s="11">
        <v>941.64</v>
      </c>
      <c r="I356" s="11">
        <f t="shared" si="231"/>
        <v>30870.610000000004</v>
      </c>
      <c r="J356" s="11">
        <v>0</v>
      </c>
      <c r="K356" s="11"/>
      <c r="L356" s="11"/>
      <c r="M356" s="11">
        <f t="shared" si="232"/>
        <v>1939.05</v>
      </c>
      <c r="N356" s="11">
        <f t="shared" si="233"/>
        <v>30870.610000000004</v>
      </c>
      <c r="O356" s="101"/>
      <c r="P356" s="102"/>
    </row>
    <row r="357" spans="1:19" s="134" customFormat="1" x14ac:dyDescent="0.25">
      <c r="A357" s="206">
        <v>275</v>
      </c>
      <c r="B357" s="36" t="s">
        <v>723</v>
      </c>
      <c r="C357" s="37" t="s">
        <v>355</v>
      </c>
      <c r="D357" s="37" t="s">
        <v>71</v>
      </c>
      <c r="E357" s="28"/>
      <c r="F357" s="11">
        <v>32809.660000000003</v>
      </c>
      <c r="G357" s="11">
        <v>997.41</v>
      </c>
      <c r="H357" s="11">
        <v>941.64</v>
      </c>
      <c r="I357" s="11">
        <f t="shared" si="231"/>
        <v>30870.610000000004</v>
      </c>
      <c r="J357" s="11">
        <v>0</v>
      </c>
      <c r="K357" s="11"/>
      <c r="L357" s="11"/>
      <c r="M357" s="11">
        <f t="shared" si="232"/>
        <v>1939.05</v>
      </c>
      <c r="N357" s="11">
        <f t="shared" si="233"/>
        <v>30870.610000000004</v>
      </c>
      <c r="O357" s="101"/>
      <c r="P357" s="102"/>
    </row>
    <row r="358" spans="1:19" s="134" customFormat="1" x14ac:dyDescent="0.25">
      <c r="A358" s="206">
        <v>276</v>
      </c>
      <c r="B358" s="36" t="s">
        <v>498</v>
      </c>
      <c r="C358" s="37" t="s">
        <v>356</v>
      </c>
      <c r="D358" s="37" t="s">
        <v>71</v>
      </c>
      <c r="E358" s="28"/>
      <c r="F358" s="11">
        <v>32809.660000000003</v>
      </c>
      <c r="G358" s="11">
        <v>997.41</v>
      </c>
      <c r="H358" s="11">
        <v>941.64</v>
      </c>
      <c r="I358" s="11">
        <f t="shared" si="231"/>
        <v>30870.610000000004</v>
      </c>
      <c r="J358" s="11">
        <v>0</v>
      </c>
      <c r="K358" s="11"/>
      <c r="L358" s="11"/>
      <c r="M358" s="11">
        <f t="shared" si="232"/>
        <v>1939.05</v>
      </c>
      <c r="N358" s="11">
        <f t="shared" si="233"/>
        <v>30870.610000000004</v>
      </c>
      <c r="O358" s="101"/>
      <c r="P358" s="102"/>
    </row>
    <row r="359" spans="1:19" s="134" customFormat="1" x14ac:dyDescent="0.25">
      <c r="A359" s="206">
        <v>277</v>
      </c>
      <c r="B359" s="36" t="s">
        <v>724</v>
      </c>
      <c r="C359" s="37" t="s">
        <v>357</v>
      </c>
      <c r="D359" s="37" t="s">
        <v>71</v>
      </c>
      <c r="E359" s="28"/>
      <c r="F359" s="11">
        <v>32809.660000000003</v>
      </c>
      <c r="G359" s="11">
        <v>997.41</v>
      </c>
      <c r="H359" s="11">
        <v>941.64</v>
      </c>
      <c r="I359" s="11">
        <f t="shared" si="231"/>
        <v>29680.490000000005</v>
      </c>
      <c r="J359" s="11">
        <v>0</v>
      </c>
      <c r="K359" s="11"/>
      <c r="L359" s="11">
        <v>1190.1199999999999</v>
      </c>
      <c r="M359" s="11">
        <f t="shared" si="232"/>
        <v>3129.17</v>
      </c>
      <c r="N359" s="11">
        <f t="shared" si="233"/>
        <v>29680.490000000005</v>
      </c>
      <c r="O359" s="101"/>
      <c r="P359" s="102"/>
    </row>
    <row r="360" spans="1:19" s="113" customFormat="1" x14ac:dyDescent="0.25">
      <c r="A360" s="206"/>
      <c r="B360" s="53" t="s">
        <v>30</v>
      </c>
      <c r="C360" s="5"/>
      <c r="D360" s="62"/>
      <c r="E360" s="13">
        <f t="shared" ref="E360:N360" si="234">SUM(E352:E359)</f>
        <v>0</v>
      </c>
      <c r="F360" s="13">
        <f t="shared" si="234"/>
        <v>341220.49000000011</v>
      </c>
      <c r="G360" s="13">
        <f t="shared" si="234"/>
        <v>10373.09</v>
      </c>
      <c r="H360" s="13">
        <f t="shared" si="234"/>
        <v>9793.0300000000007</v>
      </c>
      <c r="I360" s="13">
        <f t="shared" si="234"/>
        <v>319864.25</v>
      </c>
      <c r="J360" s="13">
        <f t="shared" si="234"/>
        <v>9487.4</v>
      </c>
      <c r="K360" s="13">
        <f t="shared" si="234"/>
        <v>0</v>
      </c>
      <c r="L360" s="13">
        <f t="shared" si="234"/>
        <v>1190.1199999999999</v>
      </c>
      <c r="M360" s="13">
        <f t="shared" si="234"/>
        <v>30843.64</v>
      </c>
      <c r="N360" s="13">
        <f t="shared" si="234"/>
        <v>310376.85000000003</v>
      </c>
      <c r="O360" s="101"/>
      <c r="P360" s="102"/>
    </row>
    <row r="361" spans="1:19" s="270" customFormat="1" x14ac:dyDescent="0.25">
      <c r="A361" s="268"/>
      <c r="B361" s="269"/>
      <c r="C361" s="269"/>
      <c r="D361" s="269"/>
      <c r="E361" s="269"/>
      <c r="F361" s="269"/>
      <c r="G361" s="269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269"/>
    </row>
    <row r="362" spans="1:19" s="103" customFormat="1" x14ac:dyDescent="0.25">
      <c r="A362" s="206"/>
      <c r="B362" s="265" t="s">
        <v>358</v>
      </c>
      <c r="C362" s="265"/>
      <c r="D362" s="265"/>
      <c r="E362" s="5"/>
      <c r="F362" s="5"/>
      <c r="G362" s="6"/>
      <c r="H362" s="6"/>
      <c r="I362" s="7"/>
      <c r="J362" s="5"/>
      <c r="K362" s="5"/>
      <c r="L362" s="5"/>
      <c r="M362" s="5"/>
      <c r="N362" s="5"/>
      <c r="O362" s="101"/>
      <c r="P362" s="102"/>
    </row>
    <row r="363" spans="1:19" s="135" customFormat="1" x14ac:dyDescent="0.25">
      <c r="A363" s="206">
        <v>278</v>
      </c>
      <c r="B363" s="49" t="s">
        <v>725</v>
      </c>
      <c r="C363" s="14" t="s">
        <v>359</v>
      </c>
      <c r="D363" s="60" t="s">
        <v>787</v>
      </c>
      <c r="E363" s="10"/>
      <c r="F363" s="11">
        <v>137800.57</v>
      </c>
      <c r="G363" s="11">
        <v>4189.1373279999998</v>
      </c>
      <c r="H363" s="11">
        <v>3954.88</v>
      </c>
      <c r="I363" s="11">
        <f t="shared" ref="I363:I364" si="235">F363-G363-H363-L363</f>
        <v>129656.55267199999</v>
      </c>
      <c r="J363" s="11">
        <v>20997.07</v>
      </c>
      <c r="K363" s="11"/>
      <c r="L363" s="11"/>
      <c r="M363" s="11">
        <f t="shared" ref="M363:M364" si="236">SUM(G363+H363+J363+K363+L363)</f>
        <v>29141.087328000001</v>
      </c>
      <c r="N363" s="11">
        <f t="shared" ref="N363:N364" si="237">SUM(F363-M363)</f>
        <v>108659.48267200001</v>
      </c>
      <c r="O363" s="101"/>
      <c r="P363" s="102"/>
    </row>
    <row r="364" spans="1:19" s="135" customFormat="1" x14ac:dyDescent="0.25">
      <c r="A364" s="206">
        <v>279</v>
      </c>
      <c r="B364" s="36" t="s">
        <v>726</v>
      </c>
      <c r="C364" s="37" t="s">
        <v>360</v>
      </c>
      <c r="D364" s="37" t="s">
        <v>201</v>
      </c>
      <c r="E364" s="33"/>
      <c r="F364" s="11">
        <v>72181.25</v>
      </c>
      <c r="G364" s="11">
        <v>2194.31</v>
      </c>
      <c r="H364" s="11">
        <v>2071.6</v>
      </c>
      <c r="I364" s="11">
        <f t="shared" si="235"/>
        <v>67915.34</v>
      </c>
      <c r="J364" s="11">
        <v>5778.92</v>
      </c>
      <c r="K364" s="11"/>
      <c r="L364" s="11"/>
      <c r="M364" s="11">
        <f t="shared" si="236"/>
        <v>10044.83</v>
      </c>
      <c r="N364" s="11">
        <f t="shared" si="237"/>
        <v>62136.42</v>
      </c>
      <c r="O364" s="101"/>
      <c r="P364" s="102"/>
    </row>
    <row r="365" spans="1:19" s="135" customFormat="1" x14ac:dyDescent="0.25">
      <c r="A365" s="206">
        <v>280</v>
      </c>
      <c r="B365" s="36" t="s">
        <v>727</v>
      </c>
      <c r="C365" s="37" t="s">
        <v>361</v>
      </c>
      <c r="D365" s="37" t="s">
        <v>774</v>
      </c>
      <c r="E365" s="10"/>
      <c r="F365" s="11">
        <v>59057.39</v>
      </c>
      <c r="G365" s="11">
        <v>1795.34</v>
      </c>
      <c r="H365" s="11">
        <v>1694.95</v>
      </c>
      <c r="I365" s="11">
        <f>F365-G365-H365-L365</f>
        <v>55567.100000000006</v>
      </c>
      <c r="J365" s="11">
        <v>3309.27</v>
      </c>
      <c r="K365" s="11"/>
      <c r="L365" s="11"/>
      <c r="M365" s="11">
        <f>SUM(G365+H365+J365+K365+L365)</f>
        <v>6799.5599999999995</v>
      </c>
      <c r="N365" s="11">
        <f>SUM(F365-M365)</f>
        <v>52257.83</v>
      </c>
      <c r="O365" s="101"/>
      <c r="P365" s="102"/>
    </row>
    <row r="366" spans="1:19" s="113" customFormat="1" x14ac:dyDescent="0.25">
      <c r="A366" s="206"/>
      <c r="B366" s="53" t="s">
        <v>30</v>
      </c>
      <c r="C366" s="5"/>
      <c r="D366" s="62"/>
      <c r="E366" s="13">
        <f>SUM(E363:E365)</f>
        <v>0</v>
      </c>
      <c r="F366" s="13">
        <f t="shared" ref="F366:N366" si="238">SUM(F363:F365)</f>
        <v>269039.21000000002</v>
      </c>
      <c r="G366" s="13">
        <f t="shared" si="238"/>
        <v>8178.7873280000003</v>
      </c>
      <c r="H366" s="13">
        <f t="shared" si="238"/>
        <v>7721.4299999999994</v>
      </c>
      <c r="I366" s="13">
        <f t="shared" si="238"/>
        <v>253138.99267199999</v>
      </c>
      <c r="J366" s="13">
        <f t="shared" si="238"/>
        <v>30085.26</v>
      </c>
      <c r="K366" s="13">
        <f t="shared" si="238"/>
        <v>0</v>
      </c>
      <c r="L366" s="13">
        <f t="shared" si="238"/>
        <v>0</v>
      </c>
      <c r="M366" s="13">
        <f t="shared" si="238"/>
        <v>45985.477328000001</v>
      </c>
      <c r="N366" s="13">
        <f t="shared" si="238"/>
        <v>223053.73267200001</v>
      </c>
      <c r="O366" s="101"/>
      <c r="P366" s="102"/>
      <c r="Q366" s="135"/>
      <c r="R366" s="135"/>
      <c r="S366" s="135"/>
    </row>
    <row r="367" spans="1:19" s="270" customFormat="1" x14ac:dyDescent="0.25">
      <c r="A367" s="268"/>
      <c r="B367" s="269"/>
      <c r="C367" s="269"/>
      <c r="D367" s="269"/>
      <c r="E367" s="269"/>
      <c r="F367" s="269"/>
      <c r="G367" s="269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269"/>
    </row>
    <row r="368" spans="1:19" s="111" customFormat="1" x14ac:dyDescent="0.25">
      <c r="A368" s="206"/>
      <c r="B368" s="265" t="s">
        <v>362</v>
      </c>
      <c r="C368" s="265"/>
      <c r="D368" s="265"/>
      <c r="E368" s="5"/>
      <c r="F368" s="5"/>
      <c r="G368" s="6"/>
      <c r="H368" s="6"/>
      <c r="I368" s="7"/>
      <c r="J368" s="5"/>
      <c r="K368" s="5"/>
      <c r="L368" s="5"/>
      <c r="M368" s="5"/>
      <c r="N368" s="5"/>
      <c r="O368" s="101"/>
      <c r="P368" s="102"/>
      <c r="Q368" s="135"/>
      <c r="R368" s="135"/>
      <c r="S368" s="135"/>
    </row>
    <row r="369" spans="1:19" s="111" customFormat="1" x14ac:dyDescent="0.25">
      <c r="A369" s="206">
        <v>281</v>
      </c>
      <c r="B369" s="36" t="s">
        <v>728</v>
      </c>
      <c r="C369" s="37" t="s">
        <v>363</v>
      </c>
      <c r="D369" s="37" t="s">
        <v>787</v>
      </c>
      <c r="E369" s="31"/>
      <c r="F369" s="11">
        <v>137800.57</v>
      </c>
      <c r="G369" s="11">
        <v>4189.1373279999998</v>
      </c>
      <c r="H369" s="11">
        <v>3954.88</v>
      </c>
      <c r="I369" s="11">
        <f t="shared" ref="I369:I372" si="239">F369-G369-H369-L369</f>
        <v>129656.55267199999</v>
      </c>
      <c r="J369" s="11">
        <v>20997.07</v>
      </c>
      <c r="K369" s="11"/>
      <c r="L369" s="11"/>
      <c r="M369" s="11">
        <f t="shared" ref="M369:M370" si="240">SUM(G369+H369+J369+K369+L369)</f>
        <v>29141.087328000001</v>
      </c>
      <c r="N369" s="11">
        <f t="shared" ref="N369:N370" si="241">SUM(F369-M369)</f>
        <v>108659.48267200001</v>
      </c>
      <c r="O369" s="101"/>
      <c r="P369" s="102"/>
      <c r="Q369" s="135"/>
      <c r="R369" s="135"/>
      <c r="S369" s="135"/>
    </row>
    <row r="370" spans="1:19" s="111" customFormat="1" x14ac:dyDescent="0.25">
      <c r="A370" s="206">
        <v>282</v>
      </c>
      <c r="B370" s="36" t="s">
        <v>364</v>
      </c>
      <c r="C370" s="37" t="s">
        <v>365</v>
      </c>
      <c r="D370" s="37" t="s">
        <v>201</v>
      </c>
      <c r="E370" s="30"/>
      <c r="F370" s="11">
        <v>72181.25</v>
      </c>
      <c r="G370" s="11">
        <v>2194.31</v>
      </c>
      <c r="H370" s="11">
        <v>2071.6</v>
      </c>
      <c r="I370" s="11">
        <f t="shared" si="239"/>
        <v>66725.22</v>
      </c>
      <c r="J370" s="11">
        <v>5540.89</v>
      </c>
      <c r="K370" s="11"/>
      <c r="L370" s="11">
        <v>1190.1199999999999</v>
      </c>
      <c r="M370" s="11">
        <f t="shared" si="240"/>
        <v>10996.919999999998</v>
      </c>
      <c r="N370" s="11">
        <f t="shared" si="241"/>
        <v>61184.33</v>
      </c>
      <c r="O370" s="101"/>
      <c r="P370" s="102"/>
      <c r="Q370" s="135"/>
      <c r="R370" s="135"/>
      <c r="S370" s="135"/>
    </row>
    <row r="371" spans="1:19" s="111" customFormat="1" x14ac:dyDescent="0.25">
      <c r="A371" s="206">
        <v>283</v>
      </c>
      <c r="B371" s="36" t="s">
        <v>366</v>
      </c>
      <c r="C371" s="37" t="s">
        <v>367</v>
      </c>
      <c r="D371" s="37" t="s">
        <v>27</v>
      </c>
      <c r="E371" s="10"/>
      <c r="F371" s="11">
        <v>65619.320000000007</v>
      </c>
      <c r="G371" s="11">
        <v>1994.83</v>
      </c>
      <c r="H371" s="11">
        <v>1883.27</v>
      </c>
      <c r="I371" s="11">
        <f t="shared" si="239"/>
        <v>61741.220000000008</v>
      </c>
      <c r="J371" s="11">
        <v>4544.09</v>
      </c>
      <c r="K371" s="11">
        <v>743.35000000000014</v>
      </c>
      <c r="L371" s="29"/>
      <c r="M371" s="11">
        <f>SUM(G371+H371+J371+K371+L371)</f>
        <v>9165.5400000000009</v>
      </c>
      <c r="N371" s="11">
        <f>SUM(F371-M371)</f>
        <v>56453.780000000006</v>
      </c>
      <c r="O371" s="101"/>
      <c r="P371" s="102"/>
      <c r="Q371" s="135"/>
      <c r="R371" s="135"/>
      <c r="S371" s="135"/>
    </row>
    <row r="372" spans="1:19" s="111" customFormat="1" x14ac:dyDescent="0.25">
      <c r="A372" s="206">
        <v>284</v>
      </c>
      <c r="B372" s="36" t="s">
        <v>729</v>
      </c>
      <c r="C372" s="37" t="s">
        <v>368</v>
      </c>
      <c r="D372" s="37" t="s">
        <v>27</v>
      </c>
      <c r="E372" s="30"/>
      <c r="F372" s="11">
        <v>65619.320000000007</v>
      </c>
      <c r="G372" s="11">
        <v>1994.83</v>
      </c>
      <c r="H372" s="11">
        <v>1883.27</v>
      </c>
      <c r="I372" s="11">
        <f t="shared" si="239"/>
        <v>60551.100000000006</v>
      </c>
      <c r="J372" s="11">
        <v>4306.07</v>
      </c>
      <c r="K372" s="11">
        <v>1461.6600000000003</v>
      </c>
      <c r="L372" s="11">
        <v>1190.1199999999999</v>
      </c>
      <c r="M372" s="11">
        <f t="shared" ref="M372" si="242">SUM(G372+H372+J372+K372+L372)</f>
        <v>10835.95</v>
      </c>
      <c r="N372" s="11">
        <f t="shared" ref="N372" si="243">SUM(F372-M372)</f>
        <v>54783.37000000001</v>
      </c>
      <c r="O372" s="101"/>
      <c r="P372" s="102"/>
      <c r="Q372" s="135"/>
      <c r="R372" s="135"/>
      <c r="S372" s="135"/>
    </row>
    <row r="373" spans="1:19" s="111" customFormat="1" x14ac:dyDescent="0.25">
      <c r="A373" s="206"/>
      <c r="B373" s="53" t="s">
        <v>30</v>
      </c>
      <c r="C373" s="5"/>
      <c r="D373" s="62"/>
      <c r="E373" s="13">
        <f t="shared" ref="E373:N373" si="244">SUM(E369:E372)</f>
        <v>0</v>
      </c>
      <c r="F373" s="13">
        <f t="shared" si="244"/>
        <v>341220.46</v>
      </c>
      <c r="G373" s="13">
        <f t="shared" si="244"/>
        <v>10373.107328</v>
      </c>
      <c r="H373" s="13">
        <f t="shared" si="244"/>
        <v>9793.02</v>
      </c>
      <c r="I373" s="13">
        <f t="shared" si="244"/>
        <v>318674.092672</v>
      </c>
      <c r="J373" s="13">
        <f t="shared" si="244"/>
        <v>35388.119999999995</v>
      </c>
      <c r="K373" s="13">
        <f t="shared" si="244"/>
        <v>2205.0100000000002</v>
      </c>
      <c r="L373" s="13">
        <f t="shared" si="244"/>
        <v>2380.2399999999998</v>
      </c>
      <c r="M373" s="13">
        <f t="shared" si="244"/>
        <v>60139.497327999998</v>
      </c>
      <c r="N373" s="13">
        <f t="shared" si="244"/>
        <v>281080.96267200005</v>
      </c>
      <c r="O373" s="101"/>
      <c r="P373" s="102"/>
      <c r="Q373" s="135"/>
      <c r="R373" s="135"/>
      <c r="S373" s="135"/>
    </row>
    <row r="374" spans="1:19" s="270" customFormat="1" x14ac:dyDescent="0.25">
      <c r="A374" s="268"/>
      <c r="B374" s="269"/>
      <c r="C374" s="269"/>
      <c r="D374" s="269"/>
      <c r="E374" s="269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269"/>
    </row>
    <row r="375" spans="1:19" s="103" customFormat="1" x14ac:dyDescent="0.25">
      <c r="A375" s="206"/>
      <c r="B375" s="265" t="s">
        <v>369</v>
      </c>
      <c r="C375" s="265"/>
      <c r="D375" s="265"/>
      <c r="E375" s="5"/>
      <c r="F375" s="5"/>
      <c r="G375" s="6"/>
      <c r="H375" s="6"/>
      <c r="I375" s="7"/>
      <c r="J375" s="5"/>
      <c r="K375" s="5"/>
      <c r="L375" s="5"/>
      <c r="M375" s="5"/>
      <c r="N375" s="5"/>
      <c r="O375" s="101"/>
      <c r="P375" s="102"/>
      <c r="Q375" s="135"/>
      <c r="R375" s="135"/>
      <c r="S375" s="135"/>
    </row>
    <row r="376" spans="1:19" s="103" customFormat="1" x14ac:dyDescent="0.25">
      <c r="A376" s="206">
        <v>285</v>
      </c>
      <c r="B376" s="49" t="s">
        <v>730</v>
      </c>
      <c r="C376" s="14" t="s">
        <v>370</v>
      </c>
      <c r="D376" s="60" t="s">
        <v>787</v>
      </c>
      <c r="E376" s="10"/>
      <c r="F376" s="11">
        <v>137800.57</v>
      </c>
      <c r="G376" s="11">
        <v>4189.1373279999998</v>
      </c>
      <c r="H376" s="11">
        <v>3954.88</v>
      </c>
      <c r="I376" s="11">
        <f>F376-G376-H376-L376</f>
        <v>127276.31267199999</v>
      </c>
      <c r="J376" s="11">
        <v>20402.009999999998</v>
      </c>
      <c r="K376" s="11"/>
      <c r="L376" s="11">
        <v>2380.2399999999998</v>
      </c>
      <c r="M376" s="11">
        <f>SUM(G376+H376+J376+K376+L376)</f>
        <v>30926.267327999994</v>
      </c>
      <c r="N376" s="11">
        <f t="shared" ref="N376" si="245">SUM(F376-M376)</f>
        <v>106874.30267200002</v>
      </c>
      <c r="O376" s="101"/>
      <c r="P376" s="102"/>
      <c r="Q376" s="135"/>
      <c r="R376" s="135"/>
      <c r="S376" s="135"/>
    </row>
    <row r="377" spans="1:19" s="113" customFormat="1" x14ac:dyDescent="0.25">
      <c r="A377" s="206"/>
      <c r="B377" s="53" t="s">
        <v>30</v>
      </c>
      <c r="C377" s="5"/>
      <c r="D377" s="62"/>
      <c r="E377" s="13">
        <f>SUM(E376:E376)</f>
        <v>0</v>
      </c>
      <c r="F377" s="13">
        <f t="shared" ref="F377:N377" si="246">SUM(F376:F376)</f>
        <v>137800.57</v>
      </c>
      <c r="G377" s="13">
        <f t="shared" si="246"/>
        <v>4189.1373279999998</v>
      </c>
      <c r="H377" s="13">
        <f t="shared" si="246"/>
        <v>3954.88</v>
      </c>
      <c r="I377" s="13">
        <f t="shared" si="246"/>
        <v>127276.31267199999</v>
      </c>
      <c r="J377" s="13">
        <f t="shared" si="246"/>
        <v>20402.009999999998</v>
      </c>
      <c r="K377" s="13">
        <f t="shared" si="246"/>
        <v>0</v>
      </c>
      <c r="L377" s="13">
        <f t="shared" si="246"/>
        <v>2380.2399999999998</v>
      </c>
      <c r="M377" s="13">
        <f t="shared" si="246"/>
        <v>30926.267327999994</v>
      </c>
      <c r="N377" s="13">
        <f t="shared" si="246"/>
        <v>106874.30267200002</v>
      </c>
      <c r="O377" s="101"/>
      <c r="P377" s="102"/>
      <c r="Q377" s="135"/>
      <c r="R377" s="135"/>
      <c r="S377" s="135"/>
    </row>
    <row r="378" spans="1:19" s="270" customFormat="1" x14ac:dyDescent="0.25">
      <c r="A378" s="268"/>
      <c r="B378" s="269"/>
      <c r="C378" s="269"/>
      <c r="D378" s="269"/>
      <c r="E378" s="269"/>
      <c r="F378" s="269"/>
      <c r="G378" s="269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269"/>
    </row>
    <row r="379" spans="1:19" s="103" customFormat="1" x14ac:dyDescent="0.25">
      <c r="A379" s="206"/>
      <c r="B379" s="265" t="s">
        <v>371</v>
      </c>
      <c r="C379" s="265"/>
      <c r="D379" s="265"/>
      <c r="E379" s="5"/>
      <c r="F379" s="5"/>
      <c r="G379" s="6"/>
      <c r="H379" s="6"/>
      <c r="I379" s="7"/>
      <c r="J379" s="5"/>
      <c r="K379" s="5"/>
      <c r="L379" s="5"/>
      <c r="M379" s="5"/>
      <c r="N379" s="5"/>
      <c r="O379" s="101"/>
      <c r="P379" s="102"/>
      <c r="Q379" s="135"/>
      <c r="R379" s="135"/>
      <c r="S379" s="135"/>
    </row>
    <row r="380" spans="1:19" s="130" customFormat="1" x14ac:dyDescent="0.25">
      <c r="A380" s="206">
        <v>286</v>
      </c>
      <c r="B380" s="49" t="s">
        <v>552</v>
      </c>
      <c r="C380" s="14" t="s">
        <v>372</v>
      </c>
      <c r="D380" s="60" t="s">
        <v>787</v>
      </c>
      <c r="E380" s="39"/>
      <c r="F380" s="11">
        <v>137800.57</v>
      </c>
      <c r="G380" s="11">
        <v>4189.1373279999998</v>
      </c>
      <c r="H380" s="11">
        <v>3954.88</v>
      </c>
      <c r="I380" s="11">
        <f t="shared" ref="I380:I381" si="247">F380-G380-H380-L380</f>
        <v>129656.55267199999</v>
      </c>
      <c r="J380" s="11">
        <v>20997.07</v>
      </c>
      <c r="K380" s="11"/>
      <c r="L380" s="11"/>
      <c r="M380" s="11">
        <f t="shared" ref="M380:M381" si="248">SUM(G380+H380+J380+K380+L380)</f>
        <v>29141.087328000001</v>
      </c>
      <c r="N380" s="11">
        <f t="shared" ref="N380:N381" si="249">SUM(F380-M380)</f>
        <v>108659.48267200001</v>
      </c>
      <c r="O380" s="101"/>
      <c r="P380" s="102"/>
      <c r="Q380" s="135"/>
      <c r="R380" s="135"/>
      <c r="S380" s="135"/>
    </row>
    <row r="381" spans="1:19" s="130" customFormat="1" x14ac:dyDescent="0.25">
      <c r="A381" s="206">
        <v>287</v>
      </c>
      <c r="B381" s="49" t="s">
        <v>731</v>
      </c>
      <c r="C381" s="14" t="s">
        <v>373</v>
      </c>
      <c r="D381" s="60" t="s">
        <v>201</v>
      </c>
      <c r="E381" s="10"/>
      <c r="F381" s="11">
        <v>72181.25</v>
      </c>
      <c r="G381" s="11">
        <v>2194.31</v>
      </c>
      <c r="H381" s="11">
        <v>2071.6</v>
      </c>
      <c r="I381" s="11">
        <f t="shared" si="247"/>
        <v>67915.34</v>
      </c>
      <c r="J381" s="11">
        <v>5778.92</v>
      </c>
      <c r="K381" s="11"/>
      <c r="L381" s="11"/>
      <c r="M381" s="11">
        <f t="shared" si="248"/>
        <v>10044.83</v>
      </c>
      <c r="N381" s="11">
        <f t="shared" si="249"/>
        <v>62136.42</v>
      </c>
      <c r="O381" s="101"/>
      <c r="P381" s="102"/>
      <c r="Q381" s="135"/>
      <c r="R381" s="135"/>
      <c r="S381" s="135"/>
    </row>
    <row r="382" spans="1:19" s="130" customFormat="1" x14ac:dyDescent="0.25">
      <c r="A382" s="206">
        <v>288</v>
      </c>
      <c r="B382" s="49" t="s">
        <v>478</v>
      </c>
      <c r="C382" s="14" t="s">
        <v>374</v>
      </c>
      <c r="D382" s="60" t="s">
        <v>774</v>
      </c>
      <c r="E382" s="10"/>
      <c r="F382" s="11">
        <v>59057.39</v>
      </c>
      <c r="G382" s="11">
        <v>1795.34</v>
      </c>
      <c r="H382" s="11">
        <v>1694.95</v>
      </c>
      <c r="I382" s="11">
        <f>F382-G382-H382-L382</f>
        <v>54376.98</v>
      </c>
      <c r="J382" s="11">
        <v>3071.25</v>
      </c>
      <c r="K382" s="11">
        <v>1461.6600000000003</v>
      </c>
      <c r="L382" s="11">
        <v>1190.1199999999999</v>
      </c>
      <c r="M382" s="11">
        <f>SUM(G382+H382+J382+K382+L382)</f>
        <v>9213.32</v>
      </c>
      <c r="N382" s="11">
        <f>SUM(F382-M382)</f>
        <v>49844.07</v>
      </c>
      <c r="O382" s="101"/>
      <c r="P382" s="102"/>
    </row>
    <row r="383" spans="1:19" s="130" customFormat="1" x14ac:dyDescent="0.25">
      <c r="A383" s="206">
        <v>289</v>
      </c>
      <c r="B383" s="49" t="s">
        <v>732</v>
      </c>
      <c r="C383" s="14" t="s">
        <v>375</v>
      </c>
      <c r="D383" s="60" t="s">
        <v>121</v>
      </c>
      <c r="E383" s="28"/>
      <c r="F383" s="11">
        <v>39371.599999999999</v>
      </c>
      <c r="G383" s="11">
        <v>1196.9000000000001</v>
      </c>
      <c r="H383" s="11">
        <v>1129.96</v>
      </c>
      <c r="I383" s="11">
        <f>F383-G383-H383-L383</f>
        <v>37044.74</v>
      </c>
      <c r="J383" s="11">
        <v>353.96</v>
      </c>
      <c r="K383" s="11"/>
      <c r="L383" s="11"/>
      <c r="M383" s="11">
        <f>SUM(G383+H383+J383+K383+L383)</f>
        <v>2680.82</v>
      </c>
      <c r="N383" s="11">
        <f>SUM(F383-M383)</f>
        <v>36690.78</v>
      </c>
      <c r="O383" s="101"/>
      <c r="P383" s="102"/>
    </row>
    <row r="384" spans="1:19" s="130" customFormat="1" x14ac:dyDescent="0.25">
      <c r="A384" s="206">
        <v>290</v>
      </c>
      <c r="B384" s="49" t="s">
        <v>553</v>
      </c>
      <c r="C384" s="14" t="s">
        <v>376</v>
      </c>
      <c r="D384" s="60" t="s">
        <v>121</v>
      </c>
      <c r="E384" s="28"/>
      <c r="F384" s="11">
        <v>39371.599999999999</v>
      </c>
      <c r="G384" s="11">
        <v>1196.9000000000001</v>
      </c>
      <c r="H384" s="11">
        <v>1129.96</v>
      </c>
      <c r="I384" s="11">
        <f>F384-G384-H384-L384</f>
        <v>37044.74</v>
      </c>
      <c r="J384" s="11">
        <v>353.96</v>
      </c>
      <c r="K384" s="11"/>
      <c r="L384" s="11"/>
      <c r="M384" s="11">
        <f>SUM(G384+H384+J384+K384+L384)</f>
        <v>2680.82</v>
      </c>
      <c r="N384" s="11">
        <f>SUM(F384-M384)</f>
        <v>36690.78</v>
      </c>
      <c r="O384" s="101"/>
      <c r="P384" s="102"/>
    </row>
    <row r="385" spans="1:16" s="130" customFormat="1" x14ac:dyDescent="0.25">
      <c r="A385" s="206">
        <v>291</v>
      </c>
      <c r="B385" s="49" t="s">
        <v>733</v>
      </c>
      <c r="C385" s="14" t="s">
        <v>377</v>
      </c>
      <c r="D385" s="60" t="s">
        <v>121</v>
      </c>
      <c r="E385" s="28"/>
      <c r="F385" s="11">
        <v>39371.599999999999</v>
      </c>
      <c r="G385" s="11">
        <v>1196.9000000000001</v>
      </c>
      <c r="H385" s="11">
        <v>1129.96</v>
      </c>
      <c r="I385" s="11">
        <v>35854.619999999995</v>
      </c>
      <c r="J385" s="11">
        <v>175.44</v>
      </c>
      <c r="K385" s="11"/>
      <c r="L385" s="11">
        <v>1190.1199999999999</v>
      </c>
      <c r="M385" s="11">
        <f>SUM(G385+H385+J385+K385+L385)</f>
        <v>3692.42</v>
      </c>
      <c r="N385" s="11">
        <f>SUM(F385-M385)</f>
        <v>35679.18</v>
      </c>
      <c r="O385" s="101"/>
      <c r="P385" s="102"/>
    </row>
    <row r="386" spans="1:16" s="130" customFormat="1" x14ac:dyDescent="0.25">
      <c r="A386" s="206">
        <v>292</v>
      </c>
      <c r="B386" s="36" t="s">
        <v>734</v>
      </c>
      <c r="C386" s="37" t="s">
        <v>378</v>
      </c>
      <c r="D386" s="37" t="s">
        <v>217</v>
      </c>
      <c r="E386" s="28"/>
      <c r="F386" s="11">
        <v>32809.660000000003</v>
      </c>
      <c r="G386" s="11">
        <v>997.41</v>
      </c>
      <c r="H386" s="11">
        <v>941.64</v>
      </c>
      <c r="I386" s="11">
        <f t="shared" ref="I386" si="250">F386-G386-H386-L386</f>
        <v>30870.610000000004</v>
      </c>
      <c r="J386" s="11">
        <v>0</v>
      </c>
      <c r="K386" s="11"/>
      <c r="L386" s="11"/>
      <c r="M386" s="11">
        <f t="shared" ref="M386" si="251">SUM(G386+H386+J386+K386+L386)</f>
        <v>1939.05</v>
      </c>
      <c r="N386" s="11">
        <f t="shared" ref="N386:N387" si="252">SUM(F386-M386)</f>
        <v>30870.610000000004</v>
      </c>
      <c r="O386" s="101"/>
      <c r="P386" s="102"/>
    </row>
    <row r="387" spans="1:16" s="130" customFormat="1" x14ac:dyDescent="0.25">
      <c r="A387" s="206">
        <v>293</v>
      </c>
      <c r="B387" s="36" t="s">
        <v>527</v>
      </c>
      <c r="C387" s="37" t="s">
        <v>379</v>
      </c>
      <c r="D387" s="37" t="s">
        <v>71</v>
      </c>
      <c r="E387" s="28"/>
      <c r="F387" s="11">
        <v>32809.660000000003</v>
      </c>
      <c r="G387" s="11">
        <v>997.41</v>
      </c>
      <c r="H387" s="11">
        <v>941.64</v>
      </c>
      <c r="I387" s="11">
        <f>F387-G387-H387-L387</f>
        <v>30870.610000000004</v>
      </c>
      <c r="J387" s="11">
        <v>0</v>
      </c>
      <c r="K387" s="11"/>
      <c r="L387" s="11"/>
      <c r="M387" s="11">
        <f>SUM(G387+H387+J387+K387+L387)</f>
        <v>1939.05</v>
      </c>
      <c r="N387" s="11">
        <f t="shared" si="252"/>
        <v>30870.610000000004</v>
      </c>
      <c r="O387" s="101"/>
      <c r="P387" s="102"/>
    </row>
    <row r="388" spans="1:16" s="113" customFormat="1" x14ac:dyDescent="0.25">
      <c r="A388" s="206"/>
      <c r="B388" s="53" t="s">
        <v>30</v>
      </c>
      <c r="C388" s="5"/>
      <c r="D388" s="62"/>
      <c r="E388" s="13">
        <f>SUM(E380:E387)</f>
        <v>0</v>
      </c>
      <c r="F388" s="13">
        <f t="shared" ref="F388:N388" si="253">SUM(F380:F387)</f>
        <v>452773.32999999996</v>
      </c>
      <c r="G388" s="13">
        <f t="shared" si="253"/>
        <v>13764.307327999999</v>
      </c>
      <c r="H388" s="13">
        <f t="shared" si="253"/>
        <v>12994.589999999997</v>
      </c>
      <c r="I388" s="13">
        <f t="shared" si="253"/>
        <v>423634.19267199998</v>
      </c>
      <c r="J388" s="13">
        <f t="shared" si="253"/>
        <v>30730.599999999995</v>
      </c>
      <c r="K388" s="13">
        <f t="shared" si="253"/>
        <v>1461.6600000000003</v>
      </c>
      <c r="L388" s="13">
        <f t="shared" si="253"/>
        <v>2380.2399999999998</v>
      </c>
      <c r="M388" s="13">
        <f t="shared" si="253"/>
        <v>61331.397328000006</v>
      </c>
      <c r="N388" s="13">
        <f t="shared" si="253"/>
        <v>391441.93267199997</v>
      </c>
      <c r="O388" s="101"/>
      <c r="P388" s="102"/>
    </row>
    <row r="389" spans="1:16" s="270" customFormat="1" x14ac:dyDescent="0.25">
      <c r="A389" s="268"/>
      <c r="B389" s="269"/>
      <c r="C389" s="269"/>
      <c r="D389" s="269"/>
      <c r="E389" s="269"/>
      <c r="F389" s="269"/>
      <c r="G389" s="269"/>
      <c r="H389" s="269"/>
      <c r="I389" s="269"/>
      <c r="J389" s="269"/>
      <c r="K389" s="269"/>
      <c r="L389" s="269"/>
      <c r="M389" s="269"/>
      <c r="N389" s="269"/>
      <c r="O389" s="269"/>
      <c r="P389" s="269"/>
    </row>
    <row r="390" spans="1:16" s="103" customFormat="1" x14ac:dyDescent="0.25">
      <c r="A390" s="206"/>
      <c r="B390" s="265" t="s">
        <v>499</v>
      </c>
      <c r="C390" s="265"/>
      <c r="D390" s="265"/>
      <c r="E390" s="5"/>
      <c r="F390" s="5"/>
      <c r="G390" s="6"/>
      <c r="H390" s="6"/>
      <c r="I390" s="7"/>
      <c r="J390" s="5"/>
      <c r="K390" s="5"/>
      <c r="L390" s="5"/>
      <c r="M390" s="5"/>
      <c r="N390" s="5"/>
      <c r="O390" s="101"/>
      <c r="P390" s="102"/>
    </row>
    <row r="391" spans="1:16" s="126" customFormat="1" x14ac:dyDescent="0.25">
      <c r="A391" s="206">
        <v>295</v>
      </c>
      <c r="B391" s="49" t="s">
        <v>735</v>
      </c>
      <c r="C391" s="14" t="s">
        <v>380</v>
      </c>
      <c r="D391" s="60" t="s">
        <v>787</v>
      </c>
      <c r="E391" s="28"/>
      <c r="F391" s="11">
        <v>111552.84</v>
      </c>
      <c r="G391" s="11">
        <v>3391.21</v>
      </c>
      <c r="H391" s="11">
        <v>3201.57</v>
      </c>
      <c r="I391" s="11">
        <f t="shared" ref="I391" si="254">F391-G391-H391-L391</f>
        <v>104960.05999999998</v>
      </c>
      <c r="J391" s="11">
        <v>14822.95</v>
      </c>
      <c r="K391" s="29"/>
      <c r="L391" s="29"/>
      <c r="M391" s="11">
        <f t="shared" ref="M391" si="255">SUM(G391+H391+J391+K391+L391)</f>
        <v>21415.730000000003</v>
      </c>
      <c r="N391" s="11">
        <f t="shared" ref="N391" si="256">SUM(F391-M391)</f>
        <v>90137.109999999986</v>
      </c>
      <c r="O391" s="101"/>
      <c r="P391" s="102"/>
    </row>
    <row r="392" spans="1:16" s="126" customFormat="1" x14ac:dyDescent="0.25">
      <c r="A392" s="206">
        <v>296</v>
      </c>
      <c r="B392" s="36" t="s">
        <v>736</v>
      </c>
      <c r="C392" s="37" t="s">
        <v>381</v>
      </c>
      <c r="D392" s="37" t="s">
        <v>382</v>
      </c>
      <c r="E392" s="28"/>
      <c r="F392" s="11">
        <v>39371.599999999999</v>
      </c>
      <c r="G392" s="11">
        <v>1196.9000000000001</v>
      </c>
      <c r="H392" s="11">
        <v>1129.96</v>
      </c>
      <c r="I392" s="11">
        <f>F392-G392-H392-L392</f>
        <v>37044.74</v>
      </c>
      <c r="J392" s="11">
        <v>353.96</v>
      </c>
      <c r="K392" s="11"/>
      <c r="L392" s="11"/>
      <c r="M392" s="11">
        <f>SUM(G392+H392+J392+K392+L392)</f>
        <v>2680.82</v>
      </c>
      <c r="N392" s="11">
        <f>SUM(F392-M392)</f>
        <v>36690.78</v>
      </c>
      <c r="O392" s="101"/>
      <c r="P392" s="102"/>
    </row>
    <row r="393" spans="1:16" s="113" customFormat="1" x14ac:dyDescent="0.25">
      <c r="A393" s="206"/>
      <c r="B393" s="53" t="s">
        <v>30</v>
      </c>
      <c r="C393" s="5"/>
      <c r="D393" s="62"/>
      <c r="E393" s="13">
        <f>SUM(E391:E392)</f>
        <v>0</v>
      </c>
      <c r="F393" s="13">
        <f t="shared" ref="F393:N393" si="257">SUM(F391:F392)</f>
        <v>150924.44</v>
      </c>
      <c r="G393" s="13">
        <f t="shared" si="257"/>
        <v>4588.1100000000006</v>
      </c>
      <c r="H393" s="13">
        <f t="shared" si="257"/>
        <v>4331.5300000000007</v>
      </c>
      <c r="I393" s="13">
        <f t="shared" si="257"/>
        <v>142004.79999999999</v>
      </c>
      <c r="J393" s="13">
        <f t="shared" si="257"/>
        <v>15176.91</v>
      </c>
      <c r="K393" s="13">
        <f t="shared" si="257"/>
        <v>0</v>
      </c>
      <c r="L393" s="13">
        <f t="shared" si="257"/>
        <v>0</v>
      </c>
      <c r="M393" s="13">
        <f t="shared" si="257"/>
        <v>24096.550000000003</v>
      </c>
      <c r="N393" s="13">
        <f t="shared" si="257"/>
        <v>126827.88999999998</v>
      </c>
      <c r="O393" s="101"/>
      <c r="P393" s="102"/>
    </row>
    <row r="394" spans="1:16" s="270" customFormat="1" x14ac:dyDescent="0.25">
      <c r="A394" s="268"/>
      <c r="B394" s="269"/>
      <c r="C394" s="269"/>
      <c r="D394" s="269"/>
      <c r="E394" s="269"/>
      <c r="F394" s="269"/>
      <c r="G394" s="269"/>
      <c r="H394" s="269"/>
      <c r="I394" s="269"/>
      <c r="J394" s="269"/>
      <c r="K394" s="269"/>
      <c r="L394" s="269"/>
      <c r="M394" s="269"/>
      <c r="N394" s="269"/>
      <c r="O394" s="269"/>
      <c r="P394" s="269"/>
    </row>
    <row r="395" spans="1:16" s="103" customFormat="1" x14ac:dyDescent="0.25">
      <c r="A395" s="206"/>
      <c r="B395" s="265" t="s">
        <v>528</v>
      </c>
      <c r="C395" s="265"/>
      <c r="D395" s="265"/>
      <c r="E395" s="5"/>
      <c r="F395" s="5"/>
      <c r="G395" s="6"/>
      <c r="H395" s="6"/>
      <c r="I395" s="7"/>
      <c r="J395" s="5"/>
      <c r="K395" s="5"/>
      <c r="L395" s="5"/>
      <c r="M395" s="5"/>
      <c r="N395" s="5"/>
      <c r="O395" s="101"/>
      <c r="P395" s="102"/>
    </row>
    <row r="396" spans="1:16" s="119" customFormat="1" x14ac:dyDescent="0.25">
      <c r="A396" s="206">
        <v>297</v>
      </c>
      <c r="B396" s="49" t="s">
        <v>529</v>
      </c>
      <c r="C396" s="14" t="s">
        <v>383</v>
      </c>
      <c r="D396" s="60" t="s">
        <v>789</v>
      </c>
      <c r="E396" s="10"/>
      <c r="F396" s="11">
        <v>111552.84</v>
      </c>
      <c r="G396" s="11">
        <v>3391.21</v>
      </c>
      <c r="H396" s="11">
        <v>3201.57</v>
      </c>
      <c r="I396" s="11">
        <f t="shared" ref="I396" si="258">F396-G396-H396-L396</f>
        <v>104960.05999999998</v>
      </c>
      <c r="J396" s="11">
        <v>14822.95</v>
      </c>
      <c r="K396" s="11"/>
      <c r="L396" s="11"/>
      <c r="M396" s="11">
        <f t="shared" ref="M396" si="259">SUM(G396+H396+J396+K396+L396)</f>
        <v>21415.730000000003</v>
      </c>
      <c r="N396" s="11">
        <f t="shared" ref="N396:N406" si="260">SUM(F396-M396)</f>
        <v>90137.109999999986</v>
      </c>
      <c r="O396" s="101"/>
      <c r="P396" s="102"/>
    </row>
    <row r="397" spans="1:16" s="106" customFormat="1" x14ac:dyDescent="0.25">
      <c r="A397" s="107">
        <v>298</v>
      </c>
      <c r="B397" s="78" t="s">
        <v>737</v>
      </c>
      <c r="C397" s="79" t="s">
        <v>457</v>
      </c>
      <c r="D397" s="80" t="s">
        <v>800</v>
      </c>
      <c r="E397" s="93"/>
      <c r="F397" s="65">
        <v>59845.87</v>
      </c>
      <c r="G397" s="74">
        <v>1819.31</v>
      </c>
      <c r="H397" s="74">
        <v>1717.58</v>
      </c>
      <c r="I397" s="74">
        <f>F397-G397-H397-L397</f>
        <v>56308.98</v>
      </c>
      <c r="J397" s="74">
        <v>3457.65</v>
      </c>
      <c r="K397" s="74"/>
      <c r="L397" s="74"/>
      <c r="M397" s="74">
        <f>SUM(G397+H397+J397+K397+L397)</f>
        <v>6994.54</v>
      </c>
      <c r="N397" s="74">
        <f>SUM(F397-M397)</f>
        <v>52851.33</v>
      </c>
      <c r="O397" s="101"/>
      <c r="P397" s="102"/>
    </row>
    <row r="398" spans="1:16" s="119" customFormat="1" x14ac:dyDescent="0.25">
      <c r="A398" s="206">
        <v>299</v>
      </c>
      <c r="B398" s="49" t="s">
        <v>738</v>
      </c>
      <c r="C398" s="14" t="s">
        <v>385</v>
      </c>
      <c r="D398" s="60" t="s">
        <v>71</v>
      </c>
      <c r="E398" s="28"/>
      <c r="F398" s="11">
        <v>32809.660000000003</v>
      </c>
      <c r="G398" s="11">
        <v>997.41</v>
      </c>
      <c r="H398" s="11">
        <v>941.64</v>
      </c>
      <c r="I398" s="11">
        <f t="shared" ref="I398:I406" si="261">F398-G398-H398-L398</f>
        <v>30870.610000000004</v>
      </c>
      <c r="J398" s="11">
        <v>0</v>
      </c>
      <c r="K398" s="11"/>
      <c r="L398" s="11"/>
      <c r="M398" s="11">
        <f t="shared" ref="M398" si="262">SUM(G398+H398+J398+K398+L398)</f>
        <v>1939.05</v>
      </c>
      <c r="N398" s="11">
        <f t="shared" si="260"/>
        <v>30870.610000000004</v>
      </c>
      <c r="O398" s="101"/>
      <c r="P398" s="102"/>
    </row>
    <row r="399" spans="1:16" s="106" customFormat="1" x14ac:dyDescent="0.25">
      <c r="A399" s="107">
        <v>300</v>
      </c>
      <c r="B399" s="78" t="s">
        <v>739</v>
      </c>
      <c r="C399" s="79" t="s">
        <v>386</v>
      </c>
      <c r="D399" s="80" t="s">
        <v>71</v>
      </c>
      <c r="E399" s="83"/>
      <c r="F399" s="65">
        <v>32809.660000000003</v>
      </c>
      <c r="G399" s="74">
        <v>997.41</v>
      </c>
      <c r="H399" s="74">
        <v>941.64</v>
      </c>
      <c r="I399" s="74">
        <f t="shared" si="261"/>
        <v>30870.610000000004</v>
      </c>
      <c r="J399" s="74">
        <v>0</v>
      </c>
      <c r="K399" s="74"/>
      <c r="L399" s="74"/>
      <c r="M399" s="74">
        <f>SUM(G399+H399+J399+K399+L399)</f>
        <v>1939.05</v>
      </c>
      <c r="N399" s="74">
        <f t="shared" si="260"/>
        <v>30870.610000000004</v>
      </c>
      <c r="O399" s="101"/>
      <c r="P399" s="102"/>
    </row>
    <row r="400" spans="1:16" s="119" customFormat="1" x14ac:dyDescent="0.25">
      <c r="A400" s="206">
        <v>301</v>
      </c>
      <c r="B400" s="49" t="s">
        <v>740</v>
      </c>
      <c r="C400" s="14" t="s">
        <v>387</v>
      </c>
      <c r="D400" s="60" t="s">
        <v>801</v>
      </c>
      <c r="E400" s="28"/>
      <c r="F400" s="11">
        <v>32809.660000000003</v>
      </c>
      <c r="G400" s="11">
        <v>997.41</v>
      </c>
      <c r="H400" s="11">
        <v>941.64</v>
      </c>
      <c r="I400" s="11">
        <f t="shared" si="261"/>
        <v>30870.610000000004</v>
      </c>
      <c r="J400" s="11">
        <v>0</v>
      </c>
      <c r="K400" s="11"/>
      <c r="L400" s="11"/>
      <c r="M400" s="11">
        <f t="shared" ref="M400:M402" si="263">SUM(G400+H400+J400+K400+L400)</f>
        <v>1939.05</v>
      </c>
      <c r="N400" s="11">
        <f t="shared" si="260"/>
        <v>30870.610000000004</v>
      </c>
      <c r="O400" s="101"/>
      <c r="P400" s="102"/>
    </row>
    <row r="401" spans="1:16" s="119" customFormat="1" x14ac:dyDescent="0.25">
      <c r="A401" s="206">
        <v>302</v>
      </c>
      <c r="B401" s="49" t="s">
        <v>388</v>
      </c>
      <c r="C401" s="14" t="s">
        <v>389</v>
      </c>
      <c r="D401" s="60" t="s">
        <v>801</v>
      </c>
      <c r="E401" s="28"/>
      <c r="F401" s="11">
        <v>32809.660000000003</v>
      </c>
      <c r="G401" s="11">
        <v>997.41</v>
      </c>
      <c r="H401" s="11">
        <v>941.64</v>
      </c>
      <c r="I401" s="11">
        <f t="shared" si="261"/>
        <v>30870.610000000004</v>
      </c>
      <c r="J401" s="11">
        <v>0</v>
      </c>
      <c r="K401" s="11"/>
      <c r="L401" s="11"/>
      <c r="M401" s="11">
        <f t="shared" si="263"/>
        <v>1939.05</v>
      </c>
      <c r="N401" s="11">
        <f t="shared" si="260"/>
        <v>30870.610000000004</v>
      </c>
      <c r="O401" s="101"/>
      <c r="P401" s="102"/>
    </row>
    <row r="402" spans="1:16" s="119" customFormat="1" x14ac:dyDescent="0.25">
      <c r="A402" s="206">
        <v>303</v>
      </c>
      <c r="B402" s="49" t="s">
        <v>390</v>
      </c>
      <c r="C402" s="14" t="s">
        <v>391</v>
      </c>
      <c r="D402" s="60" t="s">
        <v>392</v>
      </c>
      <c r="E402" s="28"/>
      <c r="F402" s="11">
        <v>19685.8</v>
      </c>
      <c r="G402" s="11">
        <v>598.45000000000005</v>
      </c>
      <c r="H402" s="11">
        <v>564.98</v>
      </c>
      <c r="I402" s="11">
        <f t="shared" si="261"/>
        <v>18522.37</v>
      </c>
      <c r="J402" s="11">
        <v>0</v>
      </c>
      <c r="K402" s="11"/>
      <c r="L402" s="12"/>
      <c r="M402" s="11">
        <f t="shared" si="263"/>
        <v>1163.43</v>
      </c>
      <c r="N402" s="11">
        <f t="shared" si="260"/>
        <v>18522.37</v>
      </c>
      <c r="O402" s="101"/>
      <c r="P402" s="102"/>
    </row>
    <row r="403" spans="1:16" s="119" customFormat="1" x14ac:dyDescent="0.25">
      <c r="A403" s="206">
        <v>304</v>
      </c>
      <c r="B403" s="49" t="s">
        <v>393</v>
      </c>
      <c r="C403" s="14" t="s">
        <v>394</v>
      </c>
      <c r="D403" s="60" t="s">
        <v>392</v>
      </c>
      <c r="E403" s="28"/>
      <c r="F403" s="11">
        <v>19685.8</v>
      </c>
      <c r="G403" s="11">
        <v>598.45000000000005</v>
      </c>
      <c r="H403" s="11">
        <v>564.98</v>
      </c>
      <c r="I403" s="11">
        <f t="shared" si="261"/>
        <v>18522.37</v>
      </c>
      <c r="J403" s="11">
        <v>0</v>
      </c>
      <c r="K403" s="11"/>
      <c r="L403" s="11"/>
      <c r="M403" s="11">
        <f>SUM(G403+H403+J403+K403+L403)</f>
        <v>1163.43</v>
      </c>
      <c r="N403" s="11">
        <f t="shared" si="260"/>
        <v>18522.37</v>
      </c>
      <c r="O403" s="101"/>
      <c r="P403" s="102"/>
    </row>
    <row r="404" spans="1:16" s="119" customFormat="1" x14ac:dyDescent="0.25">
      <c r="A404" s="107">
        <v>298</v>
      </c>
      <c r="B404" s="78" t="s">
        <v>741</v>
      </c>
      <c r="C404" s="79" t="s">
        <v>384</v>
      </c>
      <c r="D404" s="80" t="s">
        <v>392</v>
      </c>
      <c r="E404" s="83"/>
      <c r="F404" s="65">
        <v>19685.8</v>
      </c>
      <c r="G404" s="74">
        <v>598.45000000000005</v>
      </c>
      <c r="H404" s="74">
        <v>564.98</v>
      </c>
      <c r="I404" s="74">
        <f t="shared" si="261"/>
        <v>18522.37</v>
      </c>
      <c r="J404" s="74">
        <v>0</v>
      </c>
      <c r="K404" s="74"/>
      <c r="L404" s="82"/>
      <c r="M404" s="74">
        <f t="shared" ref="M404:M406" si="264">SUM(G404+H404+J404+K404+L404)</f>
        <v>1163.43</v>
      </c>
      <c r="N404" s="74">
        <f t="shared" si="260"/>
        <v>18522.37</v>
      </c>
      <c r="O404" s="101"/>
      <c r="P404" s="102"/>
    </row>
    <row r="405" spans="1:16" s="119" customFormat="1" x14ac:dyDescent="0.25">
      <c r="A405" s="206">
        <v>306</v>
      </c>
      <c r="B405" s="49" t="s">
        <v>742</v>
      </c>
      <c r="C405" s="14" t="s">
        <v>395</v>
      </c>
      <c r="D405" s="60" t="s">
        <v>392</v>
      </c>
      <c r="E405" s="28"/>
      <c r="F405" s="11">
        <v>19685.8</v>
      </c>
      <c r="G405" s="11">
        <v>598.45000000000005</v>
      </c>
      <c r="H405" s="11">
        <v>564.98</v>
      </c>
      <c r="I405" s="11">
        <f t="shared" si="261"/>
        <v>18522.37</v>
      </c>
      <c r="J405" s="11">
        <v>0</v>
      </c>
      <c r="K405" s="11"/>
      <c r="L405" s="12"/>
      <c r="M405" s="11">
        <f t="shared" si="264"/>
        <v>1163.43</v>
      </c>
      <c r="N405" s="11">
        <f t="shared" si="260"/>
        <v>18522.37</v>
      </c>
      <c r="O405" s="101"/>
      <c r="P405" s="102"/>
    </row>
    <row r="406" spans="1:16" s="119" customFormat="1" x14ac:dyDescent="0.25">
      <c r="A406" s="206">
        <v>307</v>
      </c>
      <c r="B406" s="49" t="s">
        <v>743</v>
      </c>
      <c r="C406" s="14" t="s">
        <v>396</v>
      </c>
      <c r="D406" s="60" t="s">
        <v>392</v>
      </c>
      <c r="E406" s="28"/>
      <c r="F406" s="11">
        <v>19685.8</v>
      </c>
      <c r="G406" s="11">
        <v>598.45000000000005</v>
      </c>
      <c r="H406" s="11">
        <v>564.98</v>
      </c>
      <c r="I406" s="11">
        <f t="shared" si="261"/>
        <v>18522.37</v>
      </c>
      <c r="J406" s="11">
        <v>0</v>
      </c>
      <c r="K406" s="11"/>
      <c r="L406" s="11"/>
      <c r="M406" s="11">
        <f t="shared" si="264"/>
        <v>1163.43</v>
      </c>
      <c r="N406" s="11">
        <f t="shared" si="260"/>
        <v>18522.37</v>
      </c>
      <c r="O406" s="101"/>
      <c r="P406" s="102"/>
    </row>
    <row r="407" spans="1:16" s="119" customFormat="1" x14ac:dyDescent="0.25">
      <c r="A407" s="206">
        <v>308</v>
      </c>
      <c r="B407" s="49" t="s">
        <v>397</v>
      </c>
      <c r="C407" s="14" t="s">
        <v>398</v>
      </c>
      <c r="D407" s="60" t="s">
        <v>392</v>
      </c>
      <c r="E407" s="28"/>
      <c r="F407" s="11">
        <v>19685.8</v>
      </c>
      <c r="G407" s="11">
        <v>598.45000000000005</v>
      </c>
      <c r="H407" s="11">
        <v>564.98</v>
      </c>
      <c r="I407" s="11">
        <f>F407-G407-H407-L407</f>
        <v>18522.37</v>
      </c>
      <c r="J407" s="11">
        <v>0</v>
      </c>
      <c r="K407" s="11"/>
      <c r="L407" s="11"/>
      <c r="M407" s="11">
        <f>SUM(G407+H407+J407+K407+L407)</f>
        <v>1163.43</v>
      </c>
      <c r="N407" s="11">
        <f>SUM(F407-M407)</f>
        <v>18522.37</v>
      </c>
      <c r="O407" s="101"/>
      <c r="P407" s="102"/>
    </row>
    <row r="408" spans="1:16" s="119" customFormat="1" x14ac:dyDescent="0.25">
      <c r="A408" s="206">
        <v>309</v>
      </c>
      <c r="B408" s="49" t="s">
        <v>530</v>
      </c>
      <c r="C408" s="14" t="s">
        <v>399</v>
      </c>
      <c r="D408" s="60" t="s">
        <v>392</v>
      </c>
      <c r="E408" s="28"/>
      <c r="F408" s="11">
        <v>19685.8</v>
      </c>
      <c r="G408" s="11">
        <v>598.45000000000005</v>
      </c>
      <c r="H408" s="11">
        <v>564.98</v>
      </c>
      <c r="I408" s="11">
        <f t="shared" ref="I408:I415" si="265">F408-G408-H408-L408</f>
        <v>18522.37</v>
      </c>
      <c r="J408" s="11">
        <v>0</v>
      </c>
      <c r="K408" s="11"/>
      <c r="L408" s="12"/>
      <c r="M408" s="11">
        <f t="shared" ref="M408:M415" si="266">SUM(G408+H408+J408+K408+L408)</f>
        <v>1163.43</v>
      </c>
      <c r="N408" s="11">
        <f t="shared" ref="N408:N415" si="267">SUM(F408-M408)</f>
        <v>18522.37</v>
      </c>
      <c r="O408" s="101"/>
      <c r="P408" s="102"/>
    </row>
    <row r="409" spans="1:16" s="119" customFormat="1" x14ac:dyDescent="0.25">
      <c r="A409" s="206">
        <v>310</v>
      </c>
      <c r="B409" s="49" t="s">
        <v>744</v>
      </c>
      <c r="C409" s="14" t="s">
        <v>400</v>
      </c>
      <c r="D409" s="60" t="s">
        <v>392</v>
      </c>
      <c r="E409" s="28"/>
      <c r="F409" s="11">
        <v>19685.8</v>
      </c>
      <c r="G409" s="11">
        <v>598.45000000000005</v>
      </c>
      <c r="H409" s="11">
        <v>564.98</v>
      </c>
      <c r="I409" s="11">
        <f t="shared" si="265"/>
        <v>18522.37</v>
      </c>
      <c r="J409" s="11">
        <v>0</v>
      </c>
      <c r="K409" s="11">
        <v>730.83000000000015</v>
      </c>
      <c r="L409" s="12"/>
      <c r="M409" s="11">
        <f t="shared" si="266"/>
        <v>1894.2600000000002</v>
      </c>
      <c r="N409" s="11">
        <f t="shared" si="267"/>
        <v>17791.54</v>
      </c>
      <c r="O409" s="101"/>
      <c r="P409" s="102"/>
    </row>
    <row r="410" spans="1:16" s="119" customFormat="1" x14ac:dyDescent="0.25">
      <c r="A410" s="206">
        <v>311</v>
      </c>
      <c r="B410" s="49" t="s">
        <v>531</v>
      </c>
      <c r="C410" s="14" t="s">
        <v>401</v>
      </c>
      <c r="D410" s="60" t="s">
        <v>392</v>
      </c>
      <c r="E410" s="28"/>
      <c r="F410" s="11">
        <v>19685.8</v>
      </c>
      <c r="G410" s="11">
        <v>598.45000000000005</v>
      </c>
      <c r="H410" s="11">
        <v>564.98</v>
      </c>
      <c r="I410" s="11">
        <f t="shared" si="265"/>
        <v>18522.37</v>
      </c>
      <c r="J410" s="11">
        <v>0</v>
      </c>
      <c r="K410" s="10"/>
      <c r="L410" s="11"/>
      <c r="M410" s="11">
        <f t="shared" si="266"/>
        <v>1163.43</v>
      </c>
      <c r="N410" s="11">
        <f t="shared" si="267"/>
        <v>18522.37</v>
      </c>
      <c r="O410" s="101"/>
      <c r="P410" s="102"/>
    </row>
    <row r="411" spans="1:16" s="119" customFormat="1" x14ac:dyDescent="0.25">
      <c r="A411" s="206">
        <v>312</v>
      </c>
      <c r="B411" s="36" t="s">
        <v>402</v>
      </c>
      <c r="C411" s="37" t="s">
        <v>403</v>
      </c>
      <c r="D411" s="37" t="s">
        <v>392</v>
      </c>
      <c r="E411" s="28"/>
      <c r="F411" s="11">
        <v>19685.8</v>
      </c>
      <c r="G411" s="11">
        <v>598.45000000000005</v>
      </c>
      <c r="H411" s="11">
        <v>564.98</v>
      </c>
      <c r="I411" s="11">
        <f t="shared" si="265"/>
        <v>18522.37</v>
      </c>
      <c r="J411" s="11">
        <v>0</v>
      </c>
      <c r="K411" s="11"/>
      <c r="L411" s="11"/>
      <c r="M411" s="11">
        <f t="shared" si="266"/>
        <v>1163.43</v>
      </c>
      <c r="N411" s="11">
        <f t="shared" si="267"/>
        <v>18522.37</v>
      </c>
      <c r="O411" s="101"/>
      <c r="P411" s="102"/>
    </row>
    <row r="412" spans="1:16" s="119" customFormat="1" x14ac:dyDescent="0.25">
      <c r="A412" s="206">
        <v>313</v>
      </c>
      <c r="B412" s="49" t="s">
        <v>404</v>
      </c>
      <c r="C412" s="14" t="s">
        <v>405</v>
      </c>
      <c r="D412" s="60" t="s">
        <v>392</v>
      </c>
      <c r="E412" s="28"/>
      <c r="F412" s="11">
        <v>19685.8</v>
      </c>
      <c r="G412" s="11">
        <v>598.45000000000005</v>
      </c>
      <c r="H412" s="11">
        <v>564.98</v>
      </c>
      <c r="I412" s="11">
        <f t="shared" si="265"/>
        <v>18522.37</v>
      </c>
      <c r="J412" s="11">
        <v>0</v>
      </c>
      <c r="K412" s="11"/>
      <c r="L412" s="11"/>
      <c r="M412" s="11">
        <f t="shared" si="266"/>
        <v>1163.43</v>
      </c>
      <c r="N412" s="11">
        <f t="shared" si="267"/>
        <v>18522.37</v>
      </c>
      <c r="O412" s="101"/>
      <c r="P412" s="102"/>
    </row>
    <row r="413" spans="1:16" s="119" customFormat="1" x14ac:dyDescent="0.25">
      <c r="A413" s="206">
        <v>314</v>
      </c>
      <c r="B413" s="49" t="s">
        <v>406</v>
      </c>
      <c r="C413" s="14" t="s">
        <v>407</v>
      </c>
      <c r="D413" s="60" t="s">
        <v>392</v>
      </c>
      <c r="E413" s="28"/>
      <c r="F413" s="11">
        <v>19685.8</v>
      </c>
      <c r="G413" s="11">
        <v>598.45000000000005</v>
      </c>
      <c r="H413" s="11">
        <v>564.98</v>
      </c>
      <c r="I413" s="11">
        <f t="shared" si="265"/>
        <v>18522.37</v>
      </c>
      <c r="J413" s="11">
        <v>0</v>
      </c>
      <c r="K413" s="11"/>
      <c r="L413" s="11"/>
      <c r="M413" s="11">
        <f t="shared" si="266"/>
        <v>1163.43</v>
      </c>
      <c r="N413" s="11">
        <f t="shared" si="267"/>
        <v>18522.37</v>
      </c>
      <c r="O413" s="101"/>
      <c r="P413" s="102"/>
    </row>
    <row r="414" spans="1:16" s="119" customFormat="1" x14ac:dyDescent="0.25">
      <c r="A414" s="206">
        <v>315</v>
      </c>
      <c r="B414" s="54" t="s">
        <v>408</v>
      </c>
      <c r="C414" s="10" t="s">
        <v>409</v>
      </c>
      <c r="D414" s="30" t="s">
        <v>392</v>
      </c>
      <c r="E414" s="28"/>
      <c r="F414" s="11">
        <v>19685.8</v>
      </c>
      <c r="G414" s="11">
        <v>598.45000000000005</v>
      </c>
      <c r="H414" s="11">
        <v>564.98</v>
      </c>
      <c r="I414" s="11">
        <f t="shared" si="265"/>
        <v>18522.37</v>
      </c>
      <c r="J414" s="11">
        <v>0</v>
      </c>
      <c r="K414" s="11"/>
      <c r="L414" s="11"/>
      <c r="M414" s="11">
        <f t="shared" si="266"/>
        <v>1163.43</v>
      </c>
      <c r="N414" s="11">
        <f t="shared" si="267"/>
        <v>18522.37</v>
      </c>
      <c r="O414" s="101"/>
      <c r="P414" s="102"/>
    </row>
    <row r="415" spans="1:16" s="119" customFormat="1" x14ac:dyDescent="0.25">
      <c r="A415" s="206">
        <v>316</v>
      </c>
      <c r="B415" s="49" t="s">
        <v>745</v>
      </c>
      <c r="C415" s="14" t="s">
        <v>410</v>
      </c>
      <c r="D415" s="60" t="s">
        <v>392</v>
      </c>
      <c r="E415" s="28"/>
      <c r="F415" s="11">
        <v>19685.8</v>
      </c>
      <c r="G415" s="11">
        <v>598.45000000000005</v>
      </c>
      <c r="H415" s="11">
        <v>564.98</v>
      </c>
      <c r="I415" s="11">
        <f t="shared" si="265"/>
        <v>18522.37</v>
      </c>
      <c r="J415" s="11">
        <v>0</v>
      </c>
      <c r="K415" s="11"/>
      <c r="L415" s="11"/>
      <c r="M415" s="11">
        <f t="shared" si="266"/>
        <v>1163.43</v>
      </c>
      <c r="N415" s="11">
        <f t="shared" si="267"/>
        <v>18522.37</v>
      </c>
      <c r="O415" s="101"/>
      <c r="P415" s="102"/>
    </row>
    <row r="416" spans="1:16" s="113" customFormat="1" x14ac:dyDescent="0.25">
      <c r="A416" s="206"/>
      <c r="B416" s="53" t="s">
        <v>30</v>
      </c>
      <c r="C416" s="5"/>
      <c r="D416" s="62"/>
      <c r="E416" s="13">
        <f>SUM(E396:E415)</f>
        <v>0</v>
      </c>
      <c r="F416" s="13">
        <f t="shared" ref="F416:N416" si="268">SUM(F396:F415)</f>
        <v>578238.54999999993</v>
      </c>
      <c r="G416" s="13">
        <f t="shared" si="268"/>
        <v>17578.46000000001</v>
      </c>
      <c r="H416" s="13">
        <f t="shared" si="268"/>
        <v>16595.429999999997</v>
      </c>
      <c r="I416" s="13">
        <f t="shared" si="268"/>
        <v>544064.66</v>
      </c>
      <c r="J416" s="13">
        <f t="shared" si="268"/>
        <v>18280.600000000002</v>
      </c>
      <c r="K416" s="13">
        <f t="shared" si="268"/>
        <v>730.83000000000015</v>
      </c>
      <c r="L416" s="13">
        <f t="shared" si="268"/>
        <v>0</v>
      </c>
      <c r="M416" s="13">
        <f t="shared" si="268"/>
        <v>53185.320000000014</v>
      </c>
      <c r="N416" s="13">
        <f t="shared" si="268"/>
        <v>525053.23</v>
      </c>
      <c r="O416" s="101"/>
      <c r="P416" s="102"/>
    </row>
    <row r="417" spans="1:16" s="270" customFormat="1" x14ac:dyDescent="0.25">
      <c r="A417" s="268"/>
      <c r="B417" s="269"/>
      <c r="C417" s="269"/>
      <c r="D417" s="269"/>
      <c r="E417" s="269"/>
      <c r="F417" s="269"/>
      <c r="G417" s="269"/>
      <c r="H417" s="269"/>
      <c r="I417" s="269"/>
      <c r="J417" s="269"/>
      <c r="K417" s="269"/>
      <c r="L417" s="269"/>
      <c r="M417" s="269"/>
      <c r="N417" s="269"/>
      <c r="O417" s="269"/>
      <c r="P417" s="269"/>
    </row>
    <row r="418" spans="1:16" s="103" customFormat="1" x14ac:dyDescent="0.25">
      <c r="A418" s="206"/>
      <c r="B418" s="265" t="s">
        <v>500</v>
      </c>
      <c r="C418" s="265"/>
      <c r="D418" s="265"/>
      <c r="E418" s="5"/>
      <c r="F418" s="5"/>
      <c r="G418" s="6"/>
      <c r="H418" s="6"/>
      <c r="I418" s="7"/>
      <c r="J418" s="5"/>
      <c r="K418" s="5"/>
      <c r="L418" s="5"/>
      <c r="M418" s="5"/>
      <c r="N418" s="5"/>
      <c r="O418" s="101"/>
      <c r="P418" s="102"/>
    </row>
    <row r="419" spans="1:16" s="112" customFormat="1" x14ac:dyDescent="0.25">
      <c r="A419" s="206">
        <v>317</v>
      </c>
      <c r="B419" s="49" t="s">
        <v>746</v>
      </c>
      <c r="C419" s="14" t="s">
        <v>411</v>
      </c>
      <c r="D419" s="60" t="s">
        <v>788</v>
      </c>
      <c r="E419" s="10"/>
      <c r="F419" s="11">
        <v>111552.84</v>
      </c>
      <c r="G419" s="11">
        <v>3391.21</v>
      </c>
      <c r="H419" s="11">
        <v>3201.57</v>
      </c>
      <c r="I419" s="11">
        <f t="shared" ref="I419:I420" si="269">F419-G419-H419-L419</f>
        <v>103769.93999999999</v>
      </c>
      <c r="J419" s="11">
        <v>14525.42</v>
      </c>
      <c r="K419" s="29"/>
      <c r="L419" s="11">
        <v>1190.1199999999999</v>
      </c>
      <c r="M419" s="11">
        <f t="shared" ref="M419:M420" si="270">SUM(G419+H419+J419+K419+L419)</f>
        <v>22308.32</v>
      </c>
      <c r="N419" s="11">
        <f t="shared" ref="N419:N420" si="271">SUM(F419-M419)</f>
        <v>89244.51999999999</v>
      </c>
      <c r="O419" s="101"/>
      <c r="P419" s="102"/>
    </row>
    <row r="420" spans="1:16" s="112" customFormat="1" x14ac:dyDescent="0.25">
      <c r="A420" s="206">
        <v>318</v>
      </c>
      <c r="B420" s="36" t="s">
        <v>412</v>
      </c>
      <c r="C420" s="37" t="s">
        <v>413</v>
      </c>
      <c r="D420" s="37" t="s">
        <v>802</v>
      </c>
      <c r="E420" s="10"/>
      <c r="F420" s="11">
        <v>100000</v>
      </c>
      <c r="G420" s="11">
        <v>3040</v>
      </c>
      <c r="H420" s="11">
        <v>2870</v>
      </c>
      <c r="I420" s="11">
        <f t="shared" si="269"/>
        <v>94090</v>
      </c>
      <c r="J420" s="11">
        <v>12105.44</v>
      </c>
      <c r="K420" s="11"/>
      <c r="L420" s="11"/>
      <c r="M420" s="11">
        <f t="shared" si="270"/>
        <v>18015.440000000002</v>
      </c>
      <c r="N420" s="11">
        <f t="shared" si="271"/>
        <v>81984.56</v>
      </c>
      <c r="O420" s="101"/>
      <c r="P420" s="102"/>
    </row>
    <row r="421" spans="1:16" s="114" customFormat="1" x14ac:dyDescent="0.25">
      <c r="A421" s="105">
        <v>319</v>
      </c>
      <c r="B421" s="136" t="s">
        <v>747</v>
      </c>
      <c r="C421" s="137" t="s">
        <v>414</v>
      </c>
      <c r="D421" s="94" t="s">
        <v>802</v>
      </c>
      <c r="E421" s="94"/>
      <c r="F421" s="65">
        <v>100000</v>
      </c>
      <c r="G421" s="65">
        <v>3040</v>
      </c>
      <c r="H421" s="65">
        <v>2870</v>
      </c>
      <c r="I421" s="65">
        <f>F421-G421-H421-L421</f>
        <v>92899.88</v>
      </c>
      <c r="J421" s="65">
        <v>11807.91</v>
      </c>
      <c r="K421" s="65"/>
      <c r="L421" s="65">
        <v>1190.1199999999999</v>
      </c>
      <c r="M421" s="65">
        <f>SUM(G421+H421+J421+K421+L421)</f>
        <v>18908.03</v>
      </c>
      <c r="N421" s="65">
        <f>SUM(F421-M421)</f>
        <v>81091.97</v>
      </c>
      <c r="O421" s="101"/>
      <c r="P421" s="102"/>
    </row>
    <row r="422" spans="1:16" s="103" customFormat="1" x14ac:dyDescent="0.25">
      <c r="A422" s="206"/>
      <c r="B422" s="53" t="s">
        <v>30</v>
      </c>
      <c r="C422" s="5"/>
      <c r="D422" s="62"/>
      <c r="E422" s="13">
        <f>SUM(E419:E421)</f>
        <v>0</v>
      </c>
      <c r="F422" s="13">
        <f t="shared" ref="F422:N422" si="272">SUM(F419:F421)</f>
        <v>311552.83999999997</v>
      </c>
      <c r="G422" s="13">
        <f t="shared" si="272"/>
        <v>9471.2099999999991</v>
      </c>
      <c r="H422" s="13">
        <f t="shared" si="272"/>
        <v>8941.57</v>
      </c>
      <c r="I422" s="13">
        <f t="shared" si="272"/>
        <v>290759.82</v>
      </c>
      <c r="J422" s="13">
        <f t="shared" si="272"/>
        <v>38438.770000000004</v>
      </c>
      <c r="K422" s="13">
        <f t="shared" si="272"/>
        <v>0</v>
      </c>
      <c r="L422" s="13">
        <f t="shared" si="272"/>
        <v>2380.2399999999998</v>
      </c>
      <c r="M422" s="13">
        <f t="shared" si="272"/>
        <v>59231.79</v>
      </c>
      <c r="N422" s="13">
        <f t="shared" si="272"/>
        <v>252321.05</v>
      </c>
      <c r="O422" s="101"/>
      <c r="P422" s="102"/>
    </row>
    <row r="423" spans="1:16" s="270" customFormat="1" x14ac:dyDescent="0.25">
      <c r="A423" s="268"/>
      <c r="B423" s="269"/>
      <c r="C423" s="269"/>
      <c r="D423" s="269"/>
      <c r="E423" s="269"/>
      <c r="F423" s="269"/>
      <c r="G423" s="269"/>
      <c r="H423" s="269"/>
      <c r="I423" s="269"/>
      <c r="J423" s="269"/>
      <c r="K423" s="269"/>
      <c r="L423" s="269"/>
      <c r="M423" s="269"/>
      <c r="N423" s="269"/>
      <c r="O423" s="269"/>
      <c r="P423" s="269"/>
    </row>
    <row r="424" spans="1:16" s="103" customFormat="1" x14ac:dyDescent="0.25">
      <c r="A424" s="206"/>
      <c r="B424" s="265" t="s">
        <v>501</v>
      </c>
      <c r="C424" s="265"/>
      <c r="D424" s="265"/>
      <c r="E424" s="5"/>
      <c r="F424" s="5"/>
      <c r="G424" s="6"/>
      <c r="H424" s="6"/>
      <c r="I424" s="7"/>
      <c r="J424" s="5"/>
      <c r="K424" s="5"/>
      <c r="L424" s="5"/>
      <c r="M424" s="5"/>
      <c r="N424" s="5"/>
      <c r="O424" s="101"/>
      <c r="P424" s="102"/>
    </row>
    <row r="425" spans="1:16" s="125" customFormat="1" x14ac:dyDescent="0.25">
      <c r="A425" s="206">
        <v>320</v>
      </c>
      <c r="B425" s="49" t="s">
        <v>415</v>
      </c>
      <c r="C425" s="14" t="s">
        <v>416</v>
      </c>
      <c r="D425" s="60" t="s">
        <v>788</v>
      </c>
      <c r="E425" s="10"/>
      <c r="F425" s="11">
        <v>111552.84</v>
      </c>
      <c r="G425" s="11">
        <v>3391.21</v>
      </c>
      <c r="H425" s="11">
        <v>3201.57</v>
      </c>
      <c r="I425" s="11">
        <f t="shared" ref="I425" si="273">F425-G425-H425-L425</f>
        <v>104960.05999999998</v>
      </c>
      <c r="J425" s="11">
        <v>14822.95</v>
      </c>
      <c r="K425" s="11"/>
      <c r="L425" s="11"/>
      <c r="M425" s="11">
        <f>SUM(G425+H425+J425+K425+L425)</f>
        <v>21415.730000000003</v>
      </c>
      <c r="N425" s="11">
        <f>SUM(F425-M425)</f>
        <v>90137.109999999986</v>
      </c>
      <c r="O425" s="101"/>
      <c r="P425" s="102"/>
    </row>
    <row r="426" spans="1:16" s="106" customFormat="1" x14ac:dyDescent="0.25">
      <c r="A426" s="107">
        <v>321</v>
      </c>
      <c r="B426" s="128" t="s">
        <v>748</v>
      </c>
      <c r="C426" s="84" t="s">
        <v>417</v>
      </c>
      <c r="D426" s="84" t="s">
        <v>790</v>
      </c>
      <c r="E426" s="75"/>
      <c r="F426" s="65">
        <v>100000</v>
      </c>
      <c r="G426" s="74">
        <v>3040</v>
      </c>
      <c r="H426" s="74">
        <v>2870</v>
      </c>
      <c r="I426" s="74">
        <f>F426-G426-H426-L426</f>
        <v>94090</v>
      </c>
      <c r="J426" s="74">
        <v>12105.44</v>
      </c>
      <c r="K426" s="74"/>
      <c r="L426" s="74"/>
      <c r="M426" s="74">
        <f t="shared" ref="M426:M427" si="274">SUM(G426+H426+J426+K426+L426)</f>
        <v>18015.440000000002</v>
      </c>
      <c r="N426" s="74">
        <f t="shared" ref="N426:N427" si="275">SUM(F426-M426)</f>
        <v>81984.56</v>
      </c>
      <c r="O426" s="101"/>
      <c r="P426" s="102"/>
    </row>
    <row r="427" spans="1:16" s="125" customFormat="1" x14ac:dyDescent="0.25">
      <c r="A427" s="206">
        <v>322</v>
      </c>
      <c r="B427" s="36" t="s">
        <v>749</v>
      </c>
      <c r="C427" s="37" t="s">
        <v>418</v>
      </c>
      <c r="D427" s="37" t="s">
        <v>779</v>
      </c>
      <c r="E427" s="33"/>
      <c r="F427" s="11">
        <v>100000</v>
      </c>
      <c r="G427" s="11">
        <v>3040</v>
      </c>
      <c r="H427" s="11">
        <v>2870</v>
      </c>
      <c r="I427" s="11">
        <f>F427-G427-H427-L427</f>
        <v>94090</v>
      </c>
      <c r="J427" s="11">
        <v>12105.44</v>
      </c>
      <c r="K427" s="11"/>
      <c r="L427" s="11"/>
      <c r="M427" s="11">
        <f t="shared" si="274"/>
        <v>18015.440000000002</v>
      </c>
      <c r="N427" s="11">
        <f t="shared" si="275"/>
        <v>81984.56</v>
      </c>
      <c r="O427" s="101"/>
      <c r="P427" s="102"/>
    </row>
    <row r="428" spans="1:16" s="125" customFormat="1" x14ac:dyDescent="0.25">
      <c r="A428" s="206">
        <v>323</v>
      </c>
      <c r="B428" s="36" t="s">
        <v>750</v>
      </c>
      <c r="C428" s="37" t="s">
        <v>419</v>
      </c>
      <c r="D428" s="37" t="s">
        <v>27</v>
      </c>
      <c r="E428" s="10"/>
      <c r="F428" s="11">
        <v>65619.320000000007</v>
      </c>
      <c r="G428" s="11">
        <v>1994.83</v>
      </c>
      <c r="H428" s="11">
        <v>1883.27</v>
      </c>
      <c r="I428" s="11">
        <f>F428-G428-H428-L428</f>
        <v>61741.220000000008</v>
      </c>
      <c r="J428" s="11">
        <v>4544.09</v>
      </c>
      <c r="K428" s="29"/>
      <c r="L428" s="29"/>
      <c r="M428" s="11">
        <f>SUM(G428+H428+J428+K428+L428)</f>
        <v>8422.19</v>
      </c>
      <c r="N428" s="11">
        <f>SUM(F428-M428)</f>
        <v>57197.130000000005</v>
      </c>
      <c r="O428" s="101"/>
      <c r="P428" s="102"/>
    </row>
    <row r="429" spans="1:16" s="113" customFormat="1" x14ac:dyDescent="0.25">
      <c r="A429" s="206"/>
      <c r="B429" s="53" t="s">
        <v>30</v>
      </c>
      <c r="C429" s="5"/>
      <c r="D429" s="62"/>
      <c r="E429" s="13">
        <f>SUM(E425:E428)</f>
        <v>0</v>
      </c>
      <c r="F429" s="13">
        <f t="shared" ref="F429:N429" si="276">SUM(F425:F428)</f>
        <v>377172.16</v>
      </c>
      <c r="G429" s="13">
        <f t="shared" si="276"/>
        <v>11466.039999999999</v>
      </c>
      <c r="H429" s="13">
        <f t="shared" si="276"/>
        <v>10824.84</v>
      </c>
      <c r="I429" s="13">
        <f t="shared" si="276"/>
        <v>354881.28000000003</v>
      </c>
      <c r="J429" s="13">
        <f t="shared" si="276"/>
        <v>43577.919999999998</v>
      </c>
      <c r="K429" s="13">
        <f t="shared" si="276"/>
        <v>0</v>
      </c>
      <c r="L429" s="13">
        <f t="shared" si="276"/>
        <v>0</v>
      </c>
      <c r="M429" s="13">
        <f t="shared" si="276"/>
        <v>65868.800000000003</v>
      </c>
      <c r="N429" s="13">
        <f t="shared" si="276"/>
        <v>311303.36</v>
      </c>
      <c r="O429" s="101"/>
      <c r="P429" s="102"/>
    </row>
    <row r="430" spans="1:16" s="270" customFormat="1" x14ac:dyDescent="0.25">
      <c r="A430" s="268"/>
      <c r="B430" s="269"/>
      <c r="C430" s="269"/>
      <c r="D430" s="269"/>
      <c r="E430" s="269"/>
      <c r="F430" s="269"/>
      <c r="G430" s="269"/>
      <c r="H430" s="269"/>
      <c r="I430" s="269"/>
      <c r="J430" s="269"/>
      <c r="K430" s="269"/>
      <c r="L430" s="269"/>
      <c r="M430" s="269"/>
      <c r="N430" s="269"/>
      <c r="O430" s="269"/>
      <c r="P430" s="269"/>
    </row>
    <row r="431" spans="1:16" s="103" customFormat="1" x14ac:dyDescent="0.25">
      <c r="A431" s="206"/>
      <c r="B431" s="265" t="s">
        <v>502</v>
      </c>
      <c r="C431" s="265"/>
      <c r="D431" s="265"/>
      <c r="E431" s="5"/>
      <c r="F431" s="5"/>
      <c r="G431" s="6"/>
      <c r="H431" s="6"/>
      <c r="I431" s="7"/>
      <c r="J431" s="5"/>
      <c r="K431" s="5"/>
      <c r="L431" s="5"/>
      <c r="M431" s="5"/>
      <c r="N431" s="5"/>
      <c r="O431" s="101"/>
      <c r="P431" s="102"/>
    </row>
    <row r="432" spans="1:16" s="103" customFormat="1" x14ac:dyDescent="0.25">
      <c r="A432" s="206">
        <v>324</v>
      </c>
      <c r="B432" s="36" t="s">
        <v>751</v>
      </c>
      <c r="C432" s="37" t="s">
        <v>420</v>
      </c>
      <c r="D432" s="60" t="s">
        <v>788</v>
      </c>
      <c r="E432" s="10"/>
      <c r="F432" s="11">
        <v>111552.84</v>
      </c>
      <c r="G432" s="11">
        <v>3391.21</v>
      </c>
      <c r="H432" s="11">
        <v>3201.57</v>
      </c>
      <c r="I432" s="11">
        <f t="shared" ref="I432" si="277">F432-G432-H432-L432</f>
        <v>104960.05999999998</v>
      </c>
      <c r="J432" s="11">
        <v>14822.95</v>
      </c>
      <c r="K432" s="11"/>
      <c r="L432" s="11"/>
      <c r="M432" s="11">
        <f t="shared" ref="M432" si="278">SUM(G432+H432+J432+K432+L432)</f>
        <v>21415.730000000003</v>
      </c>
      <c r="N432" s="11">
        <f t="shared" ref="N432" si="279">SUM(F432-M432)</f>
        <v>90137.109999999986</v>
      </c>
      <c r="O432" s="101"/>
      <c r="P432" s="102"/>
    </row>
    <row r="433" spans="1:16" s="113" customFormat="1" x14ac:dyDescent="0.25">
      <c r="A433" s="206"/>
      <c r="B433" s="53" t="s">
        <v>30</v>
      </c>
      <c r="C433" s="5"/>
      <c r="D433" s="62"/>
      <c r="E433" s="13">
        <f>SUM(E432:E432)</f>
        <v>0</v>
      </c>
      <c r="F433" s="13">
        <f t="shared" ref="F433:N433" si="280">SUM(F432:F432)</f>
        <v>111552.84</v>
      </c>
      <c r="G433" s="13">
        <f t="shared" si="280"/>
        <v>3391.21</v>
      </c>
      <c r="H433" s="13">
        <f t="shared" si="280"/>
        <v>3201.57</v>
      </c>
      <c r="I433" s="13">
        <f t="shared" si="280"/>
        <v>104960.05999999998</v>
      </c>
      <c r="J433" s="13">
        <f t="shared" si="280"/>
        <v>14822.95</v>
      </c>
      <c r="K433" s="13">
        <f t="shared" si="280"/>
        <v>0</v>
      </c>
      <c r="L433" s="13">
        <f t="shared" si="280"/>
        <v>0</v>
      </c>
      <c r="M433" s="13">
        <f t="shared" si="280"/>
        <v>21415.730000000003</v>
      </c>
      <c r="N433" s="13">
        <f t="shared" si="280"/>
        <v>90137.109999999986</v>
      </c>
      <c r="O433" s="101"/>
      <c r="P433" s="102"/>
    </row>
    <row r="434" spans="1:16" s="270" customFormat="1" x14ac:dyDescent="0.25">
      <c r="A434" s="268"/>
      <c r="B434" s="269"/>
      <c r="C434" s="269"/>
      <c r="D434" s="269"/>
      <c r="E434" s="269"/>
      <c r="F434" s="269"/>
      <c r="G434" s="269"/>
      <c r="H434" s="269"/>
      <c r="I434" s="269"/>
      <c r="J434" s="269"/>
      <c r="K434" s="269"/>
      <c r="L434" s="269"/>
      <c r="M434" s="269"/>
      <c r="N434" s="269"/>
      <c r="O434" s="269"/>
      <c r="P434" s="269"/>
    </row>
    <row r="435" spans="1:16" s="103" customFormat="1" x14ac:dyDescent="0.25">
      <c r="A435" s="206"/>
      <c r="B435" s="265" t="s">
        <v>421</v>
      </c>
      <c r="C435" s="265"/>
      <c r="D435" s="265"/>
      <c r="E435" s="5"/>
      <c r="F435" s="5"/>
      <c r="G435" s="6"/>
      <c r="H435" s="6"/>
      <c r="I435" s="7"/>
      <c r="J435" s="5"/>
      <c r="K435" s="5"/>
      <c r="L435" s="5"/>
      <c r="M435" s="5"/>
      <c r="N435" s="5"/>
      <c r="O435" s="101"/>
      <c r="P435" s="102"/>
    </row>
    <row r="436" spans="1:16" s="126" customFormat="1" x14ac:dyDescent="0.25">
      <c r="A436" s="206">
        <v>335</v>
      </c>
      <c r="B436" s="36" t="s">
        <v>422</v>
      </c>
      <c r="C436" s="37" t="s">
        <v>423</v>
      </c>
      <c r="D436" s="37" t="s">
        <v>424</v>
      </c>
      <c r="E436" s="10"/>
      <c r="F436" s="34">
        <v>28872.5</v>
      </c>
      <c r="G436" s="34">
        <v>877.72</v>
      </c>
      <c r="H436" s="34">
        <v>828.64</v>
      </c>
      <c r="I436" s="34">
        <f>E436+F436-G436-H436-L436</f>
        <v>27166.14</v>
      </c>
      <c r="J436" s="35">
        <v>0</v>
      </c>
      <c r="K436" s="34">
        <v>2950.5999999999995</v>
      </c>
      <c r="L436" s="34"/>
      <c r="M436" s="34">
        <f>SUM(G436+H436+J436+K436+L436)</f>
        <v>4656.9599999999991</v>
      </c>
      <c r="N436" s="34">
        <f>SUM(E436+F436-M436)</f>
        <v>24215.54</v>
      </c>
      <c r="O436" s="101"/>
      <c r="P436" s="102"/>
    </row>
    <row r="437" spans="1:16" s="126" customFormat="1" x14ac:dyDescent="0.25">
      <c r="A437" s="206">
        <v>340</v>
      </c>
      <c r="B437" s="36" t="s">
        <v>532</v>
      </c>
      <c r="C437" s="37" t="s">
        <v>425</v>
      </c>
      <c r="D437" s="37" t="s">
        <v>426</v>
      </c>
      <c r="E437" s="28"/>
      <c r="F437" s="11">
        <v>19685.8</v>
      </c>
      <c r="G437" s="11">
        <v>598.45000000000005</v>
      </c>
      <c r="H437" s="11">
        <v>564.98</v>
      </c>
      <c r="I437" s="11">
        <f t="shared" ref="I437" si="281">F437-G437-H437-L437</f>
        <v>18522.37</v>
      </c>
      <c r="J437" s="11">
        <v>0</v>
      </c>
      <c r="K437" s="11"/>
      <c r="L437" s="11"/>
      <c r="M437" s="11">
        <f t="shared" ref="M437" si="282">SUM(G437+H437+J437+K437+L437)</f>
        <v>1163.43</v>
      </c>
      <c r="N437" s="11">
        <f t="shared" ref="N437" si="283">SUM(F437-M437)</f>
        <v>18522.37</v>
      </c>
      <c r="O437" s="101"/>
      <c r="P437" s="102"/>
    </row>
    <row r="438" spans="1:16" s="113" customFormat="1" x14ac:dyDescent="0.25">
      <c r="A438" s="206"/>
      <c r="B438" s="53" t="s">
        <v>30</v>
      </c>
      <c r="C438" s="5"/>
      <c r="D438" s="62"/>
      <c r="E438" s="13">
        <f>SUM(E436:E437)</f>
        <v>0</v>
      </c>
      <c r="F438" s="13">
        <f t="shared" ref="F438:N438" si="284">SUM(F436:F437)</f>
        <v>48558.3</v>
      </c>
      <c r="G438" s="13">
        <f t="shared" si="284"/>
        <v>1476.17</v>
      </c>
      <c r="H438" s="13">
        <f t="shared" si="284"/>
        <v>1393.62</v>
      </c>
      <c r="I438" s="13">
        <f t="shared" si="284"/>
        <v>45688.509999999995</v>
      </c>
      <c r="J438" s="13">
        <f t="shared" si="284"/>
        <v>0</v>
      </c>
      <c r="K438" s="13">
        <f t="shared" si="284"/>
        <v>2950.5999999999995</v>
      </c>
      <c r="L438" s="13">
        <f t="shared" si="284"/>
        <v>0</v>
      </c>
      <c r="M438" s="13">
        <f t="shared" si="284"/>
        <v>5820.3899999999994</v>
      </c>
      <c r="N438" s="13">
        <f t="shared" si="284"/>
        <v>42737.91</v>
      </c>
      <c r="O438" s="101"/>
      <c r="P438" s="102"/>
    </row>
    <row r="439" spans="1:16" s="270" customFormat="1" x14ac:dyDescent="0.25">
      <c r="A439" s="268"/>
      <c r="B439" s="269"/>
      <c r="C439" s="269"/>
      <c r="D439" s="269"/>
      <c r="E439" s="269"/>
      <c r="F439" s="269"/>
      <c r="G439" s="269"/>
      <c r="H439" s="269"/>
      <c r="I439" s="269"/>
      <c r="J439" s="269"/>
      <c r="K439" s="269"/>
      <c r="L439" s="269"/>
      <c r="M439" s="269"/>
      <c r="N439" s="269"/>
      <c r="O439" s="269"/>
      <c r="P439" s="269"/>
    </row>
    <row r="440" spans="1:16" s="103" customFormat="1" x14ac:dyDescent="0.25">
      <c r="A440" s="206"/>
      <c r="B440" s="265" t="s">
        <v>427</v>
      </c>
      <c r="C440" s="265"/>
      <c r="D440" s="265"/>
      <c r="E440" s="5"/>
      <c r="F440" s="5"/>
      <c r="G440" s="6"/>
      <c r="H440" s="6"/>
      <c r="I440" s="7"/>
      <c r="J440" s="5"/>
      <c r="K440" s="5"/>
      <c r="L440" s="5"/>
      <c r="M440" s="5"/>
      <c r="N440" s="5"/>
      <c r="O440" s="101"/>
      <c r="P440" s="102"/>
    </row>
    <row r="441" spans="1:16" s="126" customFormat="1" x14ac:dyDescent="0.25">
      <c r="A441" s="206">
        <v>325</v>
      </c>
      <c r="B441" s="36" t="s">
        <v>554</v>
      </c>
      <c r="C441" s="37" t="s">
        <v>428</v>
      </c>
      <c r="D441" s="37" t="s">
        <v>46</v>
      </c>
      <c r="E441" s="10"/>
      <c r="F441" s="11">
        <v>48558.3</v>
      </c>
      <c r="G441" s="11">
        <v>1476.17</v>
      </c>
      <c r="H441" s="11">
        <v>1393.62</v>
      </c>
      <c r="I441" s="11">
        <f t="shared" ref="I441:I442" si="285">F441-G441-H441-L441</f>
        <v>45688.51</v>
      </c>
      <c r="J441" s="11">
        <v>1650.53</v>
      </c>
      <c r="K441" s="11"/>
      <c r="L441" s="11"/>
      <c r="M441" s="11">
        <f t="shared" ref="M441:M442" si="286">SUM(G441+H441+J441+K441+L441)</f>
        <v>4520.32</v>
      </c>
      <c r="N441" s="11">
        <f t="shared" ref="N441:N442" si="287">SUM(F441-M441)</f>
        <v>44037.98</v>
      </c>
      <c r="O441" s="101"/>
      <c r="P441" s="102"/>
    </row>
    <row r="442" spans="1:16" s="126" customFormat="1" x14ac:dyDescent="0.25">
      <c r="A442" s="206">
        <v>341</v>
      </c>
      <c r="B442" s="36" t="s">
        <v>752</v>
      </c>
      <c r="C442" s="37" t="s">
        <v>429</v>
      </c>
      <c r="D442" s="37" t="s">
        <v>426</v>
      </c>
      <c r="E442" s="28"/>
      <c r="F442" s="11">
        <v>19685.8</v>
      </c>
      <c r="G442" s="11">
        <v>598.45000000000005</v>
      </c>
      <c r="H442" s="11">
        <v>564.98</v>
      </c>
      <c r="I442" s="11">
        <f t="shared" si="285"/>
        <v>18522.37</v>
      </c>
      <c r="J442" s="11">
        <v>0</v>
      </c>
      <c r="K442" s="11"/>
      <c r="L442" s="11"/>
      <c r="M442" s="11">
        <f t="shared" si="286"/>
        <v>1163.43</v>
      </c>
      <c r="N442" s="11">
        <f t="shared" si="287"/>
        <v>18522.37</v>
      </c>
      <c r="O442" s="101"/>
      <c r="P442" s="102"/>
    </row>
    <row r="443" spans="1:16" s="113" customFormat="1" x14ac:dyDescent="0.25">
      <c r="A443" s="206"/>
      <c r="B443" s="53" t="s">
        <v>30</v>
      </c>
      <c r="C443" s="5"/>
      <c r="D443" s="62"/>
      <c r="E443" s="13">
        <f>SUM(E441:E442)</f>
        <v>0</v>
      </c>
      <c r="F443" s="13">
        <f t="shared" ref="F443:N443" si="288">SUM(F441:F442)</f>
        <v>68244.100000000006</v>
      </c>
      <c r="G443" s="13">
        <f t="shared" si="288"/>
        <v>2074.62</v>
      </c>
      <c r="H443" s="13">
        <f t="shared" si="288"/>
        <v>1958.6</v>
      </c>
      <c r="I443" s="13">
        <f t="shared" si="288"/>
        <v>64210.880000000005</v>
      </c>
      <c r="J443" s="13">
        <f t="shared" si="288"/>
        <v>1650.53</v>
      </c>
      <c r="K443" s="13">
        <f t="shared" si="288"/>
        <v>0</v>
      </c>
      <c r="L443" s="13">
        <f t="shared" si="288"/>
        <v>0</v>
      </c>
      <c r="M443" s="13">
        <f t="shared" si="288"/>
        <v>5683.75</v>
      </c>
      <c r="N443" s="13">
        <f t="shared" si="288"/>
        <v>62560.350000000006</v>
      </c>
      <c r="O443" s="101"/>
      <c r="P443" s="102"/>
    </row>
    <row r="444" spans="1:16" s="270" customFormat="1" x14ac:dyDescent="0.25">
      <c r="A444" s="268"/>
      <c r="B444" s="269"/>
      <c r="C444" s="269"/>
      <c r="D444" s="269"/>
      <c r="E444" s="269"/>
      <c r="F444" s="269"/>
      <c r="G444" s="269"/>
      <c r="H444" s="269"/>
      <c r="I444" s="269"/>
      <c r="J444" s="269"/>
      <c r="K444" s="269"/>
      <c r="L444" s="269"/>
      <c r="M444" s="269"/>
      <c r="N444" s="269"/>
      <c r="O444" s="269"/>
      <c r="P444" s="269"/>
    </row>
    <row r="445" spans="1:16" s="103" customFormat="1" x14ac:dyDescent="0.25">
      <c r="A445" s="206"/>
      <c r="B445" s="265" t="s">
        <v>430</v>
      </c>
      <c r="C445" s="265"/>
      <c r="D445" s="265"/>
      <c r="E445" s="5"/>
      <c r="F445" s="5"/>
      <c r="G445" s="6"/>
      <c r="H445" s="6"/>
      <c r="I445" s="7"/>
      <c r="J445" s="5"/>
      <c r="K445" s="5"/>
      <c r="L445" s="5"/>
      <c r="M445" s="5"/>
      <c r="N445" s="5"/>
      <c r="O445" s="101"/>
      <c r="P445" s="102"/>
    </row>
    <row r="446" spans="1:16" s="126" customFormat="1" x14ac:dyDescent="0.25">
      <c r="A446" s="206">
        <v>336</v>
      </c>
      <c r="B446" s="49" t="s">
        <v>753</v>
      </c>
      <c r="C446" s="14" t="s">
        <v>431</v>
      </c>
      <c r="D446" s="60" t="s">
        <v>46</v>
      </c>
      <c r="E446" s="10"/>
      <c r="F446" s="11">
        <v>48558.3</v>
      </c>
      <c r="G446" s="11">
        <v>1476.17</v>
      </c>
      <c r="H446" s="11">
        <v>1393.62</v>
      </c>
      <c r="I446" s="11">
        <f t="shared" ref="I446:I449" si="289">F446-G446-H446-L446</f>
        <v>45688.51</v>
      </c>
      <c r="J446" s="11">
        <v>1650.53</v>
      </c>
      <c r="K446" s="11"/>
      <c r="L446" s="11"/>
      <c r="M446" s="11">
        <f t="shared" ref="M446:M449" si="290">SUM(G446+H446+J446+K446+L446)</f>
        <v>4520.32</v>
      </c>
      <c r="N446" s="11">
        <f t="shared" ref="N446:N449" si="291">SUM(F446-M446)</f>
        <v>44037.98</v>
      </c>
      <c r="O446" s="101"/>
      <c r="P446" s="102"/>
    </row>
    <row r="447" spans="1:16" s="126" customFormat="1" x14ac:dyDescent="0.25">
      <c r="A447" s="206">
        <v>337</v>
      </c>
      <c r="B447" s="49" t="s">
        <v>432</v>
      </c>
      <c r="C447" s="14" t="s">
        <v>433</v>
      </c>
      <c r="D447" s="60" t="s">
        <v>426</v>
      </c>
      <c r="E447" s="28"/>
      <c r="F447" s="11">
        <v>19685.8</v>
      </c>
      <c r="G447" s="11">
        <v>598.45000000000005</v>
      </c>
      <c r="H447" s="11">
        <v>564.98</v>
      </c>
      <c r="I447" s="11">
        <f t="shared" si="289"/>
        <v>18522.37</v>
      </c>
      <c r="J447" s="11">
        <v>0</v>
      </c>
      <c r="K447" s="11"/>
      <c r="L447" s="11"/>
      <c r="M447" s="11">
        <f t="shared" si="290"/>
        <v>1163.43</v>
      </c>
      <c r="N447" s="11">
        <f t="shared" si="291"/>
        <v>18522.37</v>
      </c>
      <c r="O447" s="101"/>
      <c r="P447" s="102"/>
    </row>
    <row r="448" spans="1:16" s="126" customFormat="1" x14ac:dyDescent="0.25">
      <c r="A448" s="206">
        <v>338</v>
      </c>
      <c r="B448" s="49" t="s">
        <v>434</v>
      </c>
      <c r="C448" s="14" t="s">
        <v>435</v>
      </c>
      <c r="D448" s="60" t="s">
        <v>426</v>
      </c>
      <c r="E448" s="28"/>
      <c r="F448" s="11">
        <v>19685.8</v>
      </c>
      <c r="G448" s="11">
        <v>598.45000000000005</v>
      </c>
      <c r="H448" s="11">
        <v>564.98</v>
      </c>
      <c r="I448" s="11">
        <f t="shared" si="289"/>
        <v>18522.37</v>
      </c>
      <c r="J448" s="11">
        <v>0</v>
      </c>
      <c r="K448" s="11"/>
      <c r="L448" s="11"/>
      <c r="M448" s="11">
        <f t="shared" si="290"/>
        <v>1163.43</v>
      </c>
      <c r="N448" s="11">
        <f t="shared" si="291"/>
        <v>18522.37</v>
      </c>
      <c r="O448" s="101"/>
      <c r="P448" s="102"/>
    </row>
    <row r="449" spans="1:16" s="126" customFormat="1" x14ac:dyDescent="0.25">
      <c r="A449" s="206">
        <v>339</v>
      </c>
      <c r="B449" s="49" t="s">
        <v>754</v>
      </c>
      <c r="C449" s="14" t="s">
        <v>436</v>
      </c>
      <c r="D449" s="60" t="s">
        <v>426</v>
      </c>
      <c r="E449" s="28"/>
      <c r="F449" s="11">
        <v>19685.8</v>
      </c>
      <c r="G449" s="11">
        <v>598.45000000000005</v>
      </c>
      <c r="H449" s="11">
        <v>564.98</v>
      </c>
      <c r="I449" s="11">
        <f t="shared" si="289"/>
        <v>18522.37</v>
      </c>
      <c r="J449" s="11">
        <v>0</v>
      </c>
      <c r="K449" s="11"/>
      <c r="L449" s="11"/>
      <c r="M449" s="11">
        <f t="shared" si="290"/>
        <v>1163.43</v>
      </c>
      <c r="N449" s="11">
        <f t="shared" si="291"/>
        <v>18522.37</v>
      </c>
      <c r="O449" s="101"/>
      <c r="P449" s="102"/>
    </row>
    <row r="450" spans="1:16" s="113" customFormat="1" x14ac:dyDescent="0.25">
      <c r="A450" s="206"/>
      <c r="B450" s="53" t="s">
        <v>30</v>
      </c>
      <c r="C450" s="5"/>
      <c r="D450" s="62"/>
      <c r="E450" s="13">
        <f>SUM(E446:E449)</f>
        <v>0</v>
      </c>
      <c r="F450" s="13">
        <f>SUM(F446:F449)</f>
        <v>107615.70000000001</v>
      </c>
      <c r="G450" s="13">
        <f t="shared" ref="G450:N450" si="292">SUM(G446:G449)</f>
        <v>3271.5199999999995</v>
      </c>
      <c r="H450" s="13">
        <f t="shared" si="292"/>
        <v>3088.56</v>
      </c>
      <c r="I450" s="13">
        <f t="shared" si="292"/>
        <v>101255.62</v>
      </c>
      <c r="J450" s="13">
        <f t="shared" si="292"/>
        <v>1650.53</v>
      </c>
      <c r="K450" s="13">
        <f t="shared" si="292"/>
        <v>0</v>
      </c>
      <c r="L450" s="13">
        <f t="shared" si="292"/>
        <v>0</v>
      </c>
      <c r="M450" s="13">
        <f t="shared" si="292"/>
        <v>8010.6100000000006</v>
      </c>
      <c r="N450" s="13">
        <f t="shared" si="292"/>
        <v>99605.09</v>
      </c>
      <c r="O450" s="101"/>
      <c r="P450" s="102"/>
    </row>
    <row r="451" spans="1:16" s="270" customFormat="1" x14ac:dyDescent="0.25">
      <c r="A451" s="268"/>
      <c r="B451" s="269"/>
      <c r="C451" s="269"/>
      <c r="D451" s="269"/>
      <c r="E451" s="269"/>
      <c r="F451" s="269"/>
      <c r="G451" s="269"/>
      <c r="H451" s="269"/>
      <c r="I451" s="269"/>
      <c r="J451" s="269"/>
      <c r="K451" s="269"/>
      <c r="L451" s="269"/>
      <c r="M451" s="269"/>
      <c r="N451" s="269"/>
      <c r="O451" s="269"/>
      <c r="P451" s="269"/>
    </row>
    <row r="452" spans="1:16" s="103" customFormat="1" x14ac:dyDescent="0.25">
      <c r="A452" s="206"/>
      <c r="B452" s="265" t="s">
        <v>479</v>
      </c>
      <c r="C452" s="265"/>
      <c r="D452" s="265"/>
      <c r="E452" s="5"/>
      <c r="F452" s="5"/>
      <c r="G452" s="6"/>
      <c r="H452" s="6"/>
      <c r="I452" s="7"/>
      <c r="J452" s="5"/>
      <c r="K452" s="5"/>
      <c r="L452" s="5"/>
      <c r="M452" s="5"/>
      <c r="N452" s="5"/>
      <c r="O452" s="101"/>
      <c r="P452" s="102"/>
    </row>
    <row r="453" spans="1:16" s="103" customFormat="1" x14ac:dyDescent="0.25">
      <c r="A453" s="206">
        <v>342</v>
      </c>
      <c r="B453" s="49" t="s">
        <v>755</v>
      </c>
      <c r="C453" s="14" t="s">
        <v>437</v>
      </c>
      <c r="D453" s="60" t="s">
        <v>426</v>
      </c>
      <c r="E453" s="10"/>
      <c r="F453" s="11">
        <v>19685.8</v>
      </c>
      <c r="G453" s="11">
        <v>598.45000000000005</v>
      </c>
      <c r="H453" s="11">
        <v>564.98</v>
      </c>
      <c r="I453" s="11">
        <f>F453-G453-H453-L453</f>
        <v>18522.37</v>
      </c>
      <c r="J453" s="11">
        <v>0</v>
      </c>
      <c r="K453" s="11"/>
      <c r="L453" s="11"/>
      <c r="M453" s="11">
        <f>SUM(G453+H453+J453+K453+L453)</f>
        <v>1163.43</v>
      </c>
      <c r="N453" s="11">
        <f>SUM(F453-M453)</f>
        <v>18522.37</v>
      </c>
      <c r="O453" s="101"/>
      <c r="P453" s="102"/>
    </row>
    <row r="454" spans="1:16" s="113" customFormat="1" x14ac:dyDescent="0.25">
      <c r="A454" s="206"/>
      <c r="B454" s="53" t="s">
        <v>30</v>
      </c>
      <c r="C454" s="5"/>
      <c r="D454" s="62"/>
      <c r="E454" s="13">
        <f>SUM(E453:E453)</f>
        <v>0</v>
      </c>
      <c r="F454" s="13">
        <f t="shared" ref="F454:N454" si="293">SUM(F453:F453)</f>
        <v>19685.8</v>
      </c>
      <c r="G454" s="13">
        <f t="shared" si="293"/>
        <v>598.45000000000005</v>
      </c>
      <c r="H454" s="13">
        <f t="shared" si="293"/>
        <v>564.98</v>
      </c>
      <c r="I454" s="13">
        <f t="shared" si="293"/>
        <v>18522.37</v>
      </c>
      <c r="J454" s="13">
        <f t="shared" si="293"/>
        <v>0</v>
      </c>
      <c r="K454" s="13">
        <f t="shared" si="293"/>
        <v>0</v>
      </c>
      <c r="L454" s="13">
        <f t="shared" si="293"/>
        <v>0</v>
      </c>
      <c r="M454" s="13">
        <f t="shared" si="293"/>
        <v>1163.43</v>
      </c>
      <c r="N454" s="13">
        <f t="shared" si="293"/>
        <v>18522.37</v>
      </c>
      <c r="O454" s="101"/>
      <c r="P454" s="102"/>
    </row>
    <row r="455" spans="1:16" s="270" customFormat="1" x14ac:dyDescent="0.25">
      <c r="A455" s="268"/>
      <c r="B455" s="269"/>
      <c r="C455" s="269"/>
      <c r="D455" s="269"/>
      <c r="E455" s="269"/>
      <c r="F455" s="269"/>
      <c r="G455" s="269"/>
      <c r="H455" s="269"/>
      <c r="I455" s="269"/>
      <c r="J455" s="269"/>
      <c r="K455" s="269"/>
      <c r="L455" s="269"/>
      <c r="M455" s="269"/>
      <c r="N455" s="269"/>
      <c r="O455" s="269"/>
      <c r="P455" s="269"/>
    </row>
    <row r="456" spans="1:16" s="103" customFormat="1" x14ac:dyDescent="0.25">
      <c r="A456" s="206"/>
      <c r="B456" s="265" t="s">
        <v>438</v>
      </c>
      <c r="C456" s="265"/>
      <c r="D456" s="265"/>
      <c r="E456" s="5"/>
      <c r="F456" s="5"/>
      <c r="G456" s="6"/>
      <c r="H456" s="6"/>
      <c r="I456" s="7"/>
      <c r="J456" s="5"/>
      <c r="K456" s="5"/>
      <c r="L456" s="5"/>
      <c r="M456" s="5"/>
      <c r="N456" s="5"/>
      <c r="O456" s="101"/>
      <c r="P456" s="102"/>
    </row>
    <row r="457" spans="1:16" s="126" customFormat="1" x14ac:dyDescent="0.25">
      <c r="A457" s="206">
        <v>332</v>
      </c>
      <c r="B457" s="36" t="s">
        <v>756</v>
      </c>
      <c r="C457" s="37" t="s">
        <v>439</v>
      </c>
      <c r="D457" s="37" t="s">
        <v>46</v>
      </c>
      <c r="E457" s="10"/>
      <c r="F457" s="11">
        <v>48558.3</v>
      </c>
      <c r="G457" s="11">
        <v>1476.17</v>
      </c>
      <c r="H457" s="11">
        <v>1393.62</v>
      </c>
      <c r="I457" s="11">
        <f t="shared" ref="I457" si="294">F457-G457-H457-L457</f>
        <v>45688.51</v>
      </c>
      <c r="J457" s="11">
        <v>1650.53</v>
      </c>
      <c r="K457" s="11"/>
      <c r="L457" s="11"/>
      <c r="M457" s="11">
        <f t="shared" ref="M457" si="295">SUM(G457+H457+J457+K457+L457)</f>
        <v>4520.32</v>
      </c>
      <c r="N457" s="11">
        <f t="shared" ref="N457:N459" si="296">SUM(F457-M457)</f>
        <v>44037.98</v>
      </c>
      <c r="O457" s="101"/>
      <c r="P457" s="102"/>
    </row>
    <row r="458" spans="1:16" s="106" customFormat="1" x14ac:dyDescent="0.25">
      <c r="A458" s="107">
        <v>333</v>
      </c>
      <c r="B458" s="128" t="s">
        <v>757</v>
      </c>
      <c r="C458" s="84" t="s">
        <v>440</v>
      </c>
      <c r="D458" s="84" t="s">
        <v>441</v>
      </c>
      <c r="E458" s="83"/>
      <c r="F458" s="65">
        <v>19685.8</v>
      </c>
      <c r="G458" s="74">
        <v>598.45000000000005</v>
      </c>
      <c r="H458" s="74">
        <v>564.98</v>
      </c>
      <c r="I458" s="74">
        <f>F458-G458-H458-L458</f>
        <v>18522.37</v>
      </c>
      <c r="J458" s="74">
        <v>0</v>
      </c>
      <c r="K458" s="74"/>
      <c r="L458" s="74"/>
      <c r="M458" s="74">
        <f>SUM(G458+H458+J458+K458+L458)</f>
        <v>1163.43</v>
      </c>
      <c r="N458" s="74">
        <f t="shared" si="296"/>
        <v>18522.37</v>
      </c>
      <c r="O458" s="101"/>
      <c r="P458" s="102"/>
    </row>
    <row r="459" spans="1:16" s="126" customFormat="1" x14ac:dyDescent="0.25">
      <c r="A459" s="206">
        <v>334</v>
      </c>
      <c r="B459" s="36" t="s">
        <v>758</v>
      </c>
      <c r="C459" s="37" t="s">
        <v>442</v>
      </c>
      <c r="D459" s="37" t="s">
        <v>426</v>
      </c>
      <c r="E459" s="28"/>
      <c r="F459" s="11">
        <v>19685.8</v>
      </c>
      <c r="G459" s="11">
        <v>598.45000000000005</v>
      </c>
      <c r="H459" s="11">
        <v>564.98</v>
      </c>
      <c r="I459" s="11">
        <f>F459-G459-H459-L459</f>
        <v>18522.37</v>
      </c>
      <c r="J459" s="11">
        <v>0</v>
      </c>
      <c r="K459" s="11"/>
      <c r="L459" s="11"/>
      <c r="M459" s="11">
        <f>SUM(G459+H459+J459+K459+L459)</f>
        <v>1163.43</v>
      </c>
      <c r="N459" s="11">
        <f t="shared" si="296"/>
        <v>18522.37</v>
      </c>
      <c r="O459" s="101"/>
      <c r="P459" s="102"/>
    </row>
    <row r="460" spans="1:16" s="113" customFormat="1" x14ac:dyDescent="0.25">
      <c r="A460" s="206"/>
      <c r="B460" s="53" t="s">
        <v>30</v>
      </c>
      <c r="C460" s="5"/>
      <c r="D460" s="62"/>
      <c r="E460" s="13">
        <f>SUM(E457:E459)</f>
        <v>0</v>
      </c>
      <c r="F460" s="13">
        <f t="shared" ref="F460:N460" si="297">SUM(F457:F459)</f>
        <v>87929.900000000009</v>
      </c>
      <c r="G460" s="13">
        <f t="shared" si="297"/>
        <v>2673.0699999999997</v>
      </c>
      <c r="H460" s="13">
        <f t="shared" si="297"/>
        <v>2523.58</v>
      </c>
      <c r="I460" s="13">
        <f t="shared" si="297"/>
        <v>82733.25</v>
      </c>
      <c r="J460" s="13">
        <f t="shared" si="297"/>
        <v>1650.53</v>
      </c>
      <c r="K460" s="13">
        <f t="shared" si="297"/>
        <v>0</v>
      </c>
      <c r="L460" s="13">
        <f t="shared" si="297"/>
        <v>0</v>
      </c>
      <c r="M460" s="13">
        <f t="shared" si="297"/>
        <v>6847.18</v>
      </c>
      <c r="N460" s="13">
        <f t="shared" si="297"/>
        <v>81082.720000000001</v>
      </c>
      <c r="O460" s="101"/>
      <c r="P460" s="102"/>
    </row>
    <row r="461" spans="1:16" s="270" customFormat="1" x14ac:dyDescent="0.25">
      <c r="A461" s="268"/>
      <c r="B461" s="269"/>
      <c r="C461" s="269"/>
      <c r="D461" s="269"/>
      <c r="E461" s="269"/>
      <c r="F461" s="269"/>
      <c r="G461" s="269"/>
      <c r="H461" s="269"/>
      <c r="I461" s="269"/>
      <c r="J461" s="269"/>
      <c r="K461" s="269"/>
      <c r="L461" s="269"/>
      <c r="M461" s="269"/>
      <c r="N461" s="269"/>
      <c r="O461" s="269"/>
      <c r="P461" s="269"/>
    </row>
    <row r="462" spans="1:16" s="103" customFormat="1" x14ac:dyDescent="0.25">
      <c r="A462" s="206"/>
      <c r="B462" s="265" t="s">
        <v>444</v>
      </c>
      <c r="C462" s="265"/>
      <c r="D462" s="265"/>
      <c r="E462" s="5"/>
      <c r="F462" s="5"/>
      <c r="G462" s="6"/>
      <c r="H462" s="6"/>
      <c r="I462" s="7"/>
      <c r="J462" s="5"/>
      <c r="K462" s="5"/>
      <c r="L462" s="5"/>
      <c r="M462" s="5"/>
      <c r="N462" s="5"/>
      <c r="O462" s="101"/>
      <c r="P462" s="102"/>
    </row>
    <row r="463" spans="1:16" s="126" customFormat="1" x14ac:dyDescent="0.25">
      <c r="A463" s="206">
        <v>327</v>
      </c>
      <c r="B463" s="49" t="s">
        <v>533</v>
      </c>
      <c r="C463" s="14" t="s">
        <v>445</v>
      </c>
      <c r="D463" s="60" t="s">
        <v>446</v>
      </c>
      <c r="E463" s="10"/>
      <c r="F463" s="11">
        <v>48558.3</v>
      </c>
      <c r="G463" s="11">
        <v>1476.17</v>
      </c>
      <c r="H463" s="11">
        <v>1393.62</v>
      </c>
      <c r="I463" s="11">
        <f t="shared" ref="I463" si="298">F463-G463-H463-L463</f>
        <v>45688.51</v>
      </c>
      <c r="J463" s="11">
        <v>1650.53</v>
      </c>
      <c r="K463" s="11"/>
      <c r="L463" s="11"/>
      <c r="M463" s="11">
        <f t="shared" ref="M463" si="299">SUM(G463+H463+J463+K463+L463)</f>
        <v>4520.32</v>
      </c>
      <c r="N463" s="11">
        <f t="shared" ref="N463" si="300">SUM(F463-M463)</f>
        <v>44037.98</v>
      </c>
      <c r="O463" s="101"/>
      <c r="P463" s="102"/>
    </row>
    <row r="464" spans="1:16" s="113" customFormat="1" x14ac:dyDescent="0.25">
      <c r="A464" s="206"/>
      <c r="B464" s="53" t="s">
        <v>30</v>
      </c>
      <c r="C464" s="5"/>
      <c r="D464" s="62"/>
      <c r="E464" s="13">
        <f t="shared" ref="E464:N464" si="301">SUM(E463:E463)</f>
        <v>0</v>
      </c>
      <c r="F464" s="13">
        <f t="shared" si="301"/>
        <v>48558.3</v>
      </c>
      <c r="G464" s="13">
        <f t="shared" si="301"/>
        <v>1476.17</v>
      </c>
      <c r="H464" s="13">
        <f t="shared" si="301"/>
        <v>1393.62</v>
      </c>
      <c r="I464" s="13">
        <f t="shared" si="301"/>
        <v>45688.51</v>
      </c>
      <c r="J464" s="13">
        <f t="shared" si="301"/>
        <v>1650.53</v>
      </c>
      <c r="K464" s="13">
        <f t="shared" si="301"/>
        <v>0</v>
      </c>
      <c r="L464" s="13">
        <f t="shared" si="301"/>
        <v>0</v>
      </c>
      <c r="M464" s="13">
        <f t="shared" si="301"/>
        <v>4520.32</v>
      </c>
      <c r="N464" s="13">
        <f t="shared" si="301"/>
        <v>44037.98</v>
      </c>
      <c r="O464" s="101"/>
      <c r="P464" s="102"/>
    </row>
    <row r="465" spans="1:26" s="270" customFormat="1" x14ac:dyDescent="0.25">
      <c r="A465" s="268"/>
      <c r="B465" s="269"/>
      <c r="C465" s="269"/>
      <c r="D465" s="269"/>
      <c r="E465" s="269"/>
      <c r="F465" s="269"/>
      <c r="G465" s="269"/>
      <c r="H465" s="269"/>
      <c r="I465" s="269"/>
      <c r="J465" s="269"/>
      <c r="K465" s="269"/>
      <c r="L465" s="269"/>
      <c r="M465" s="269"/>
      <c r="N465" s="269"/>
      <c r="O465" s="269"/>
      <c r="P465" s="269"/>
    </row>
    <row r="466" spans="1:26" s="103" customFormat="1" x14ac:dyDescent="0.25">
      <c r="A466" s="206"/>
      <c r="B466" s="265" t="s">
        <v>448</v>
      </c>
      <c r="C466" s="265"/>
      <c r="D466" s="265"/>
      <c r="E466" s="5"/>
      <c r="F466" s="5"/>
      <c r="G466" s="6"/>
      <c r="H466" s="6"/>
      <c r="I466" s="7"/>
      <c r="J466" s="5"/>
      <c r="K466" s="5"/>
      <c r="L466" s="5"/>
      <c r="M466" s="5"/>
      <c r="N466" s="5"/>
      <c r="O466" s="101"/>
      <c r="P466" s="102"/>
    </row>
    <row r="467" spans="1:26" s="138" customFormat="1" x14ac:dyDescent="0.25">
      <c r="A467" s="206">
        <v>329</v>
      </c>
      <c r="B467" s="49" t="s">
        <v>761</v>
      </c>
      <c r="C467" s="14" t="s">
        <v>449</v>
      </c>
      <c r="D467" s="60" t="s">
        <v>46</v>
      </c>
      <c r="E467" s="10"/>
      <c r="F467" s="11">
        <v>48558.3</v>
      </c>
      <c r="G467" s="11">
        <v>1476.17</v>
      </c>
      <c r="H467" s="11">
        <v>1393.62</v>
      </c>
      <c r="I467" s="11">
        <f t="shared" ref="I467" si="302">F467-G467-H467-L467</f>
        <v>45688.51</v>
      </c>
      <c r="J467" s="11">
        <v>1650.53</v>
      </c>
      <c r="K467" s="11">
        <v>1474.8999999999996</v>
      </c>
      <c r="L467" s="11"/>
      <c r="M467" s="11">
        <f>SUM(G467+H467+J467+K467+L467)</f>
        <v>5995.2199999999993</v>
      </c>
      <c r="N467" s="11">
        <f>SUM(F467-M467)</f>
        <v>42563.08</v>
      </c>
      <c r="O467" s="101"/>
      <c r="P467" s="102"/>
    </row>
    <row r="468" spans="1:26" s="138" customFormat="1" x14ac:dyDescent="0.25">
      <c r="A468" s="206">
        <v>330</v>
      </c>
      <c r="B468" s="49" t="s">
        <v>503</v>
      </c>
      <c r="C468" s="14" t="s">
        <v>450</v>
      </c>
      <c r="D468" s="60" t="s">
        <v>46</v>
      </c>
      <c r="E468" s="10"/>
      <c r="F468" s="11">
        <v>48558.3</v>
      </c>
      <c r="G468" s="11">
        <v>1476.17</v>
      </c>
      <c r="H468" s="11">
        <v>1393.62</v>
      </c>
      <c r="I468" s="11">
        <f>F468-G468-H468-L468</f>
        <v>45688.51</v>
      </c>
      <c r="J468" s="11">
        <v>1650.53</v>
      </c>
      <c r="K468" s="11">
        <v>1461.6600000000003</v>
      </c>
      <c r="L468" s="11"/>
      <c r="M468" s="11">
        <f>SUM(G468+H468+J468+K468+L468)</f>
        <v>5981.98</v>
      </c>
      <c r="N468" s="11">
        <f>SUM(F468-M468)</f>
        <v>42576.320000000007</v>
      </c>
      <c r="O468" s="101"/>
      <c r="P468" s="102"/>
    </row>
    <row r="469" spans="1:26" s="113" customFormat="1" x14ac:dyDescent="0.25">
      <c r="A469" s="211"/>
      <c r="B469" s="53" t="s">
        <v>30</v>
      </c>
      <c r="C469" s="5"/>
      <c r="D469" s="62"/>
      <c r="E469" s="13">
        <f t="shared" ref="E469:N469" si="303">SUM(E467:E468)</f>
        <v>0</v>
      </c>
      <c r="F469" s="13">
        <f t="shared" si="303"/>
        <v>97116.6</v>
      </c>
      <c r="G469" s="13">
        <f t="shared" si="303"/>
        <v>2952.34</v>
      </c>
      <c r="H469" s="13">
        <f t="shared" si="303"/>
        <v>2787.24</v>
      </c>
      <c r="I469" s="13">
        <f t="shared" si="303"/>
        <v>91377.02</v>
      </c>
      <c r="J469" s="13">
        <f t="shared" si="303"/>
        <v>3301.06</v>
      </c>
      <c r="K469" s="13">
        <f t="shared" si="303"/>
        <v>2936.56</v>
      </c>
      <c r="L469" s="13">
        <f t="shared" si="303"/>
        <v>0</v>
      </c>
      <c r="M469" s="13">
        <f t="shared" si="303"/>
        <v>11977.199999999999</v>
      </c>
      <c r="N469" s="13">
        <f t="shared" si="303"/>
        <v>85139.400000000009</v>
      </c>
      <c r="O469" s="101"/>
      <c r="P469" s="102"/>
    </row>
    <row r="470" spans="1:26" s="280" customFormat="1" x14ac:dyDescent="0.25">
      <c r="A470" s="278"/>
      <c r="B470" s="279"/>
      <c r="C470" s="279"/>
      <c r="D470" s="279"/>
      <c r="E470" s="279"/>
      <c r="F470" s="279"/>
      <c r="G470" s="279"/>
      <c r="H470" s="279"/>
      <c r="I470" s="279"/>
      <c r="J470" s="279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279"/>
      <c r="Y470" s="279"/>
      <c r="Z470" s="279"/>
    </row>
    <row r="471" spans="1:26" s="111" customFormat="1" x14ac:dyDescent="0.25">
      <c r="A471" s="211"/>
      <c r="B471" s="55" t="s">
        <v>452</v>
      </c>
      <c r="C471" s="10"/>
      <c r="D471" s="54"/>
      <c r="E471" s="29">
        <f t="shared" ref="E471:N471" si="304">E24+E38+E53+E64+E77+E110+E182+E188+E200+E226+E233+E243+E251+E271+E279+E286+E301+E312+E318+E325+E330+E334+E341+E349+E360+E366+E373+E377+E388+E393+E416+E422+E429+E433+E438+E443+E450+E454+E460+E464+E469</f>
        <v>10901.22565759114</v>
      </c>
      <c r="F471" s="29">
        <f t="shared" si="304"/>
        <v>26637437.04766959</v>
      </c>
      <c r="G471" s="29">
        <f t="shared" si="304"/>
        <v>757974.30224514578</v>
      </c>
      <c r="H471" s="29">
        <f t="shared" si="304"/>
        <v>757488.42144449032</v>
      </c>
      <c r="I471" s="29">
        <f t="shared" si="304"/>
        <v>25073369.549637556</v>
      </c>
      <c r="J471" s="29">
        <f t="shared" si="304"/>
        <v>2883846.3899999992</v>
      </c>
      <c r="K471" s="29">
        <f t="shared" si="304"/>
        <v>162984.82000000004</v>
      </c>
      <c r="L471" s="29">
        <f t="shared" si="304"/>
        <v>59505.999999999985</v>
      </c>
      <c r="M471" s="29">
        <f t="shared" si="304"/>
        <v>4621799.9336896352</v>
      </c>
      <c r="N471" s="29">
        <f t="shared" si="304"/>
        <v>22026538.339637533</v>
      </c>
      <c r="O471" s="101"/>
      <c r="P471" s="102"/>
    </row>
    <row r="472" spans="1:26" s="111" customFormat="1" ht="16.5" thickBot="1" x14ac:dyDescent="0.3">
      <c r="A472" s="210"/>
      <c r="B472" s="56"/>
      <c r="C472" s="66"/>
      <c r="D472" s="63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01"/>
      <c r="P472" s="102"/>
    </row>
    <row r="473" spans="1:26" s="111" customFormat="1" ht="16.5" thickBot="1" x14ac:dyDescent="0.3">
      <c r="A473" s="140"/>
      <c r="B473" s="154" t="s">
        <v>812</v>
      </c>
      <c r="C473" s="153">
        <v>341</v>
      </c>
      <c r="D473" s="63"/>
      <c r="E473" s="16"/>
      <c r="F473" s="15"/>
      <c r="G473" s="17"/>
      <c r="H473" s="17"/>
      <c r="I473" s="17"/>
      <c r="J473" s="17"/>
      <c r="K473" s="15"/>
      <c r="L473" s="15"/>
      <c r="M473" s="15"/>
      <c r="N473" s="15"/>
      <c r="O473" s="101"/>
      <c r="P473" s="102"/>
    </row>
    <row r="474" spans="1:26" s="111" customFormat="1" x14ac:dyDescent="0.25">
      <c r="A474" s="140"/>
      <c r="B474" s="155" t="s">
        <v>830</v>
      </c>
      <c r="C474" s="166">
        <f>F471+E471</f>
        <v>26648338.273327179</v>
      </c>
      <c r="D474" s="63"/>
      <c r="E474" s="16"/>
      <c r="F474" s="16"/>
      <c r="G474" s="16"/>
      <c r="H474" s="16"/>
      <c r="I474" s="16"/>
      <c r="J474" s="16"/>
      <c r="K474" s="16"/>
      <c r="L474" s="16"/>
      <c r="M474" s="17"/>
      <c r="N474" s="15"/>
      <c r="O474" s="101"/>
      <c r="P474" s="102"/>
    </row>
    <row r="475" spans="1:26" s="111" customFormat="1" x14ac:dyDescent="0.25">
      <c r="A475" s="140"/>
      <c r="B475" s="156" t="s">
        <v>813</v>
      </c>
      <c r="C475" s="167"/>
      <c r="D475" s="63"/>
      <c r="E475" s="16"/>
      <c r="F475" s="16"/>
      <c r="G475" s="16"/>
      <c r="H475" s="16"/>
      <c r="I475" s="17"/>
      <c r="J475" s="17"/>
      <c r="K475" s="15"/>
      <c r="L475" s="15"/>
      <c r="M475" s="15"/>
      <c r="N475" s="15"/>
      <c r="O475" s="101"/>
      <c r="P475" s="102"/>
    </row>
    <row r="476" spans="1:26" s="111" customFormat="1" ht="15.75" customHeight="1" thickBot="1" x14ac:dyDescent="0.3">
      <c r="A476" s="140"/>
      <c r="B476" s="156" t="s">
        <v>829</v>
      </c>
      <c r="C476" s="168">
        <f>G471+H471+J471+K471+L471</f>
        <v>4621799.9336896352</v>
      </c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101"/>
      <c r="P476" s="102"/>
    </row>
    <row r="477" spans="1:26" s="103" customFormat="1" ht="16.5" thickBot="1" x14ac:dyDescent="0.3">
      <c r="A477" s="141"/>
      <c r="B477" s="157" t="s">
        <v>831</v>
      </c>
      <c r="C477" s="169">
        <f>SUM(C474-C476)</f>
        <v>22026538.339637544</v>
      </c>
      <c r="D477" s="63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01"/>
      <c r="P477" s="102"/>
      <c r="Q477" s="111"/>
      <c r="R477" s="111"/>
      <c r="S477" s="111"/>
    </row>
    <row r="478" spans="1:26" s="103" customFormat="1" x14ac:dyDescent="0.25">
      <c r="A478" s="141"/>
      <c r="B478" s="57"/>
      <c r="C478" s="207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01"/>
      <c r="P478" s="102"/>
    </row>
    <row r="479" spans="1:26" s="19" customFormat="1" x14ac:dyDescent="0.25">
      <c r="A479" s="141"/>
      <c r="B479" s="58"/>
      <c r="C479" s="170"/>
      <c r="D479" s="5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s="20" customFormat="1" x14ac:dyDescent="0.25">
      <c r="A480" s="26"/>
      <c r="B480" s="59"/>
      <c r="C480" s="207"/>
      <c r="D480" s="142"/>
      <c r="E480" s="103"/>
      <c r="F480" s="103"/>
      <c r="G480" s="103"/>
      <c r="H480" s="103"/>
      <c r="I480" s="281"/>
      <c r="J480" s="281"/>
      <c r="K480" s="208"/>
      <c r="O480" s="18"/>
      <c r="P480" s="76"/>
    </row>
    <row r="481" spans="1:16" s="103" customFormat="1" x14ac:dyDescent="0.25">
      <c r="A481" s="141"/>
      <c r="B481" s="59"/>
      <c r="C481" s="205"/>
      <c r="D481" s="59"/>
      <c r="E481" s="20"/>
      <c r="F481" s="21"/>
      <c r="G481" s="20"/>
      <c r="H481" s="22"/>
      <c r="I481" s="22"/>
      <c r="J481" s="22"/>
      <c r="K481" s="20"/>
      <c r="L481" s="20"/>
      <c r="M481" s="20"/>
      <c r="N481" s="20"/>
      <c r="O481" s="101"/>
      <c r="P481" s="102"/>
    </row>
    <row r="482" spans="1:16" s="103" customFormat="1" x14ac:dyDescent="0.25">
      <c r="A482" s="141"/>
      <c r="B482" s="98"/>
      <c r="C482" s="271" t="s">
        <v>270</v>
      </c>
      <c r="D482" s="271"/>
      <c r="E482" s="273" t="s">
        <v>716</v>
      </c>
      <c r="F482" s="273"/>
      <c r="G482" s="273" t="s">
        <v>674</v>
      </c>
      <c r="H482" s="273"/>
      <c r="I482" s="271" t="s">
        <v>820</v>
      </c>
      <c r="J482" s="271"/>
      <c r="K482" s="271"/>
      <c r="L482" s="271" t="s">
        <v>10</v>
      </c>
      <c r="M482" s="271"/>
      <c r="N482" s="271"/>
      <c r="O482" s="101"/>
      <c r="P482" s="102"/>
    </row>
    <row r="483" spans="1:16" s="103" customFormat="1" ht="15" customHeight="1" x14ac:dyDescent="0.25">
      <c r="A483" s="141"/>
      <c r="B483" s="99" t="s">
        <v>273</v>
      </c>
      <c r="C483" s="272" t="s">
        <v>804</v>
      </c>
      <c r="D483" s="272"/>
      <c r="E483" s="285" t="s">
        <v>806</v>
      </c>
      <c r="F483" s="285"/>
      <c r="G483" s="272" t="s">
        <v>828</v>
      </c>
      <c r="H483" s="272"/>
      <c r="I483" s="286" t="s">
        <v>809</v>
      </c>
      <c r="J483" s="286"/>
      <c r="K483" s="286"/>
      <c r="L483" s="286" t="s">
        <v>12</v>
      </c>
      <c r="M483" s="286"/>
      <c r="N483" s="286"/>
      <c r="O483" s="101"/>
      <c r="P483" s="102"/>
    </row>
    <row r="484" spans="1:16" s="103" customFormat="1" x14ac:dyDescent="0.25">
      <c r="A484" s="141"/>
      <c r="B484" s="98" t="s">
        <v>803</v>
      </c>
      <c r="C484" s="273" t="s">
        <v>805</v>
      </c>
      <c r="D484" s="273"/>
      <c r="E484" s="273" t="s">
        <v>808</v>
      </c>
      <c r="F484" s="273"/>
      <c r="G484" s="273" t="s">
        <v>807</v>
      </c>
      <c r="H484" s="273"/>
      <c r="I484" s="273" t="s">
        <v>810</v>
      </c>
      <c r="J484" s="273"/>
      <c r="K484" s="273"/>
      <c r="L484" s="273" t="s">
        <v>811</v>
      </c>
      <c r="M484" s="273"/>
      <c r="N484" s="273"/>
      <c r="O484" s="101"/>
      <c r="P484" s="102"/>
    </row>
    <row r="485" spans="1:16" x14ac:dyDescent="0.25">
      <c r="F485" s="23"/>
      <c r="I485" s="24"/>
      <c r="J485" s="24"/>
    </row>
  </sheetData>
  <mergeCells count="102">
    <mergeCell ref="B5:N5"/>
    <mergeCell ref="B6:N6"/>
    <mergeCell ref="B7:N7"/>
    <mergeCell ref="G9:H9"/>
    <mergeCell ref="A12:XFD12"/>
    <mergeCell ref="A25:XFD25"/>
    <mergeCell ref="B66:D66"/>
    <mergeCell ref="A78:XFD78"/>
    <mergeCell ref="B79:D79"/>
    <mergeCell ref="A111:XFD111"/>
    <mergeCell ref="B112:D112"/>
    <mergeCell ref="A183:XFD183"/>
    <mergeCell ref="B26:D26"/>
    <mergeCell ref="A39:XFD39"/>
    <mergeCell ref="B40:D40"/>
    <mergeCell ref="A54:XFD54"/>
    <mergeCell ref="B55:D55"/>
    <mergeCell ref="A65:XFD65"/>
    <mergeCell ref="B228:D228"/>
    <mergeCell ref="A234:XFD234"/>
    <mergeCell ref="B235:D235"/>
    <mergeCell ref="A244:XFD244"/>
    <mergeCell ref="B245:D245"/>
    <mergeCell ref="A252:XFD252"/>
    <mergeCell ref="B184:D184"/>
    <mergeCell ref="A189:XFD189"/>
    <mergeCell ref="B190:D190"/>
    <mergeCell ref="A201:XFD201"/>
    <mergeCell ref="B202:D202"/>
    <mergeCell ref="A227:XFD227"/>
    <mergeCell ref="B288:D288"/>
    <mergeCell ref="A302:XFD302"/>
    <mergeCell ref="B303:D303"/>
    <mergeCell ref="A313:XFD313"/>
    <mergeCell ref="B314:D314"/>
    <mergeCell ref="A319:XFD319"/>
    <mergeCell ref="B253:D253"/>
    <mergeCell ref="A272:XFD272"/>
    <mergeCell ref="B273:D273"/>
    <mergeCell ref="A280:XFD280"/>
    <mergeCell ref="B281:D281"/>
    <mergeCell ref="A287:XFD287"/>
    <mergeCell ref="B336:D336"/>
    <mergeCell ref="A342:XFD342"/>
    <mergeCell ref="B343:D343"/>
    <mergeCell ref="A350:XFD350"/>
    <mergeCell ref="B351:D351"/>
    <mergeCell ref="A361:XFD361"/>
    <mergeCell ref="B320:D320"/>
    <mergeCell ref="A326:XFD326"/>
    <mergeCell ref="B327:D327"/>
    <mergeCell ref="A331:XFD331"/>
    <mergeCell ref="B332:D332"/>
    <mergeCell ref="A335:XFD335"/>
    <mergeCell ref="B379:D379"/>
    <mergeCell ref="A389:XFD389"/>
    <mergeCell ref="B390:D390"/>
    <mergeCell ref="A394:XFD394"/>
    <mergeCell ref="B395:D395"/>
    <mergeCell ref="A417:XFD417"/>
    <mergeCell ref="B362:D362"/>
    <mergeCell ref="A367:XFD367"/>
    <mergeCell ref="B368:D368"/>
    <mergeCell ref="A374:XFD374"/>
    <mergeCell ref="B375:D375"/>
    <mergeCell ref="A378:XFD378"/>
    <mergeCell ref="B435:D435"/>
    <mergeCell ref="A439:XFD439"/>
    <mergeCell ref="B440:D440"/>
    <mergeCell ref="A444:XFD444"/>
    <mergeCell ref="B445:D445"/>
    <mergeCell ref="A451:XFD451"/>
    <mergeCell ref="B418:D418"/>
    <mergeCell ref="A423:XFD423"/>
    <mergeCell ref="B424:D424"/>
    <mergeCell ref="A430:XFD430"/>
    <mergeCell ref="B431:D431"/>
    <mergeCell ref="A434:XFD434"/>
    <mergeCell ref="B466:D466"/>
    <mergeCell ref="A470:XFD470"/>
    <mergeCell ref="I480:J480"/>
    <mergeCell ref="C482:D482"/>
    <mergeCell ref="E482:F482"/>
    <mergeCell ref="G482:H482"/>
    <mergeCell ref="I482:K482"/>
    <mergeCell ref="L482:N482"/>
    <mergeCell ref="B452:D452"/>
    <mergeCell ref="A455:XFD455"/>
    <mergeCell ref="B456:D456"/>
    <mergeCell ref="A461:XFD461"/>
    <mergeCell ref="B462:D462"/>
    <mergeCell ref="A465:XFD465"/>
    <mergeCell ref="C483:D483"/>
    <mergeCell ref="E483:F483"/>
    <mergeCell ref="G483:H483"/>
    <mergeCell ref="I483:K483"/>
    <mergeCell ref="L483:N483"/>
    <mergeCell ref="C484:D484"/>
    <mergeCell ref="E484:F484"/>
    <mergeCell ref="G484:H484"/>
    <mergeCell ref="I484:K484"/>
    <mergeCell ref="L484:N484"/>
  </mergeCells>
  <conditionalFormatting sqref="C21 C176:C177 C169:C173 C107:C108 C104:C105 C339:C340 C165:C167 C153:C163">
    <cfRule type="expression" dxfId="69" priority="69">
      <formula>MATCH(C21,datos,0)&gt;0</formula>
    </cfRule>
  </conditionalFormatting>
  <conditionalFormatting sqref="C14:C15">
    <cfRule type="expression" dxfId="68" priority="68">
      <formula>MATCH(C14,datos,0)&gt;0</formula>
    </cfRule>
  </conditionalFormatting>
  <conditionalFormatting sqref="C13">
    <cfRule type="expression" dxfId="67" priority="70">
      <formula>MATCH(C13,datos,0)&gt;0</formula>
    </cfRule>
  </conditionalFormatting>
  <conditionalFormatting sqref="C19">
    <cfRule type="expression" dxfId="66" priority="67">
      <formula>MATCH(C19,datos,0)&gt;0</formula>
    </cfRule>
  </conditionalFormatting>
  <conditionalFormatting sqref="C94">
    <cfRule type="expression" dxfId="65" priority="66">
      <formula>MATCH(C94,datos,0)&gt;0</formula>
    </cfRule>
  </conditionalFormatting>
  <conditionalFormatting sqref="C103">
    <cfRule type="expression" dxfId="64" priority="65">
      <formula>MATCH(C103,datos,0)&gt;0</formula>
    </cfRule>
  </conditionalFormatting>
  <conditionalFormatting sqref="C151">
    <cfRule type="expression" dxfId="63" priority="64">
      <formula>MATCH(C151,datos,0)&gt;0</formula>
    </cfRule>
  </conditionalFormatting>
  <conditionalFormatting sqref="C127">
    <cfRule type="expression" dxfId="62" priority="63">
      <formula>MATCH(C127,datos,0)&gt;0</formula>
    </cfRule>
  </conditionalFormatting>
  <conditionalFormatting sqref="C150">
    <cfRule type="expression" dxfId="61" priority="62">
      <formula>MATCH(C150,datos,0)&gt;0</formula>
    </cfRule>
  </conditionalFormatting>
  <conditionalFormatting sqref="C113:C114">
    <cfRule type="expression" dxfId="60" priority="61">
      <formula>MATCH(C113,datos,0)&gt;0</formula>
    </cfRule>
  </conditionalFormatting>
  <conditionalFormatting sqref="C174:C175">
    <cfRule type="expression" dxfId="59" priority="60">
      <formula>MATCH(C174,datos,0)&gt;0</formula>
    </cfRule>
  </conditionalFormatting>
  <conditionalFormatting sqref="C224">
    <cfRule type="expression" dxfId="58" priority="59">
      <formula>MATCH(C224,datos,0)&gt;0</formula>
    </cfRule>
  </conditionalFormatting>
  <conditionalFormatting sqref="C214">
    <cfRule type="expression" dxfId="57" priority="58">
      <formula>MATCH(C214,datos,0)&gt;0</formula>
    </cfRule>
  </conditionalFormatting>
  <conditionalFormatting sqref="C222">
    <cfRule type="expression" dxfId="56" priority="57">
      <formula>MATCH(C222,datos,0)&gt;0</formula>
    </cfRule>
  </conditionalFormatting>
  <conditionalFormatting sqref="C229:C232">
    <cfRule type="expression" dxfId="55" priority="56">
      <formula>MATCH(C229,datos,0)&gt;0</formula>
    </cfRule>
  </conditionalFormatting>
  <conditionalFormatting sqref="C249">
    <cfRule type="expression" dxfId="54" priority="52">
      <formula>MATCH(C249,datos,0)&gt;0</formula>
    </cfRule>
  </conditionalFormatting>
  <conditionalFormatting sqref="C239:C242 C236">
    <cfRule type="expression" dxfId="53" priority="55">
      <formula>MATCH(C236,datos,0)&gt;0</formula>
    </cfRule>
  </conditionalFormatting>
  <conditionalFormatting sqref="C238">
    <cfRule type="expression" dxfId="52" priority="54">
      <formula>MATCH(C238,datos,0)&gt;0</formula>
    </cfRule>
  </conditionalFormatting>
  <conditionalFormatting sqref="C250 C246:C248">
    <cfRule type="expression" dxfId="51" priority="53">
      <formula>MATCH(C246,datos,0)&gt;0</formula>
    </cfRule>
  </conditionalFormatting>
  <conditionalFormatting sqref="C268">
    <cfRule type="expression" dxfId="50" priority="51">
      <formula>MATCH(C268,datos,0)&gt;0</formula>
    </cfRule>
  </conditionalFormatting>
  <conditionalFormatting sqref="C311">
    <cfRule type="expression" dxfId="49" priority="44">
      <formula>MATCH(C311,datos,0)&gt;0</formula>
    </cfRule>
  </conditionalFormatting>
  <conditionalFormatting sqref="C278 C275">
    <cfRule type="expression" dxfId="48" priority="50">
      <formula>MATCH(C275,datos,0)&gt;0</formula>
    </cfRule>
  </conditionalFormatting>
  <conditionalFormatting sqref="C285">
    <cfRule type="expression" dxfId="47" priority="46">
      <formula>MATCH(C285,datos,0)&gt;0</formula>
    </cfRule>
  </conditionalFormatting>
  <conditionalFormatting sqref="C276">
    <cfRule type="expression" dxfId="46" priority="49">
      <formula>MATCH(C276,datos,0)&gt;0</formula>
    </cfRule>
  </conditionalFormatting>
  <conditionalFormatting sqref="C277">
    <cfRule type="expression" dxfId="45" priority="48">
      <formula>MATCH(C277,datos,0)&gt;0</formula>
    </cfRule>
  </conditionalFormatting>
  <conditionalFormatting sqref="C282:C283">
    <cfRule type="expression" dxfId="44" priority="47">
      <formula>MATCH(C282,datos,0)&gt;0</formula>
    </cfRule>
  </conditionalFormatting>
  <conditionalFormatting sqref="C305 C307:C308">
    <cfRule type="expression" dxfId="43" priority="45">
      <formula>MATCH(C305,datos,0)&gt;0</formula>
    </cfRule>
  </conditionalFormatting>
  <conditionalFormatting sqref="C289">
    <cfRule type="expression" dxfId="42" priority="43">
      <formula>MATCH(C289,datos,0)&gt;0</formula>
    </cfRule>
  </conditionalFormatting>
  <conditionalFormatting sqref="F311">
    <cfRule type="cellIs" dxfId="41" priority="41" operator="greaterThan">
      <formula>134820</formula>
    </cfRule>
    <cfRule type="cellIs" dxfId="40" priority="42" operator="greaterThan">
      <formula>156000</formula>
    </cfRule>
  </conditionalFormatting>
  <conditionalFormatting sqref="C316">
    <cfRule type="expression" dxfId="39" priority="40">
      <formula>MATCH(C316,datos,0)&gt;0</formula>
    </cfRule>
  </conditionalFormatting>
  <conditionalFormatting sqref="C322:C323">
    <cfRule type="expression" dxfId="38" priority="39">
      <formula>MATCH(C322,datos,0)&gt;0</formula>
    </cfRule>
  </conditionalFormatting>
  <conditionalFormatting sqref="C333">
    <cfRule type="expression" dxfId="37" priority="38">
      <formula>MATCH(C333,datos,0)&gt;0</formula>
    </cfRule>
  </conditionalFormatting>
  <conditionalFormatting sqref="C345 C347:C348">
    <cfRule type="expression" dxfId="36" priority="37">
      <formula>MATCH(C345,datos,0)&gt;0</formula>
    </cfRule>
  </conditionalFormatting>
  <conditionalFormatting sqref="C357:C359">
    <cfRule type="expression" dxfId="35" priority="36">
      <formula>MATCH(C357,datos,0)&gt;0</formula>
    </cfRule>
  </conditionalFormatting>
  <conditionalFormatting sqref="C364:C365">
    <cfRule type="expression" dxfId="34" priority="35">
      <formula>MATCH(C364,datos,0)&gt;0</formula>
    </cfRule>
  </conditionalFormatting>
  <conditionalFormatting sqref="C386:C387">
    <cfRule type="expression" dxfId="33" priority="34">
      <formula>MATCH(C386,datos,0)&gt;0</formula>
    </cfRule>
  </conditionalFormatting>
  <conditionalFormatting sqref="C392">
    <cfRule type="expression" dxfId="32" priority="33">
      <formula>MATCH(C392,datos,0)&gt;0</formula>
    </cfRule>
  </conditionalFormatting>
  <conditionalFormatting sqref="C411">
    <cfRule type="expression" dxfId="31" priority="32">
      <formula>MATCH(C411,datos,0)&gt;0</formula>
    </cfRule>
  </conditionalFormatting>
  <conditionalFormatting sqref="C420:C421">
    <cfRule type="expression" dxfId="30" priority="31">
      <formula>MATCH(C420,datos,0)&gt;0</formula>
    </cfRule>
  </conditionalFormatting>
  <conditionalFormatting sqref="C427:C428">
    <cfRule type="expression" dxfId="29" priority="30">
      <formula>MATCH(C427,datos,0)&gt;0</formula>
    </cfRule>
  </conditionalFormatting>
  <conditionalFormatting sqref="C432">
    <cfRule type="expression" dxfId="28" priority="29">
      <formula>MATCH(C432,datos,0)&gt;0</formula>
    </cfRule>
  </conditionalFormatting>
  <conditionalFormatting sqref="C441:C442">
    <cfRule type="expression" dxfId="27" priority="28">
      <formula>MATCH(C441,datos,0)&gt;0</formula>
    </cfRule>
  </conditionalFormatting>
  <conditionalFormatting sqref="C436:C437">
    <cfRule type="expression" dxfId="26" priority="22">
      <formula>MATCH(C436,datos,0)&gt;0</formula>
    </cfRule>
  </conditionalFormatting>
  <conditionalFormatting sqref="F459">
    <cfRule type="cellIs" dxfId="25" priority="23" operator="greaterThan">
      <formula>134820</formula>
    </cfRule>
    <cfRule type="cellIs" dxfId="24" priority="24" operator="greaterThan">
      <formula>156000</formula>
    </cfRule>
  </conditionalFormatting>
  <conditionalFormatting sqref="C457:C459">
    <cfRule type="expression" dxfId="23" priority="27">
      <formula>MATCH(C457,datos,0)&gt;0</formula>
    </cfRule>
  </conditionalFormatting>
  <conditionalFormatting sqref="F458">
    <cfRule type="cellIs" dxfId="22" priority="25" operator="greaterThan">
      <formula>134820</formula>
    </cfRule>
    <cfRule type="cellIs" dxfId="21" priority="26" operator="greaterThan">
      <formula>156000</formula>
    </cfRule>
  </conditionalFormatting>
  <conditionalFormatting sqref="C372">
    <cfRule type="expression" dxfId="20" priority="21">
      <formula>MATCH(C372,datos,0)&gt;0</formula>
    </cfRule>
  </conditionalFormatting>
  <conditionalFormatting sqref="C369:C371">
    <cfRule type="expression" dxfId="19" priority="20">
      <formula>MATCH(C369,datos,0)&gt;0</formula>
    </cfRule>
  </conditionalFormatting>
  <conditionalFormatting sqref="C426">
    <cfRule type="expression" dxfId="18" priority="19">
      <formula>MATCH(C426,datos,0)&gt;0</formula>
    </cfRule>
  </conditionalFormatting>
  <conditionalFormatting sqref="C237">
    <cfRule type="expression" dxfId="17" priority="18">
      <formula>MATCH(C237,datos,0)&gt;0</formula>
    </cfRule>
  </conditionalFormatting>
  <conditionalFormatting sqref="C274">
    <cfRule type="expression" dxfId="16" priority="17">
      <formula>MATCH(C274,datos,0)&gt;0</formula>
    </cfRule>
  </conditionalFormatting>
  <conditionalFormatting sqref="C324">
    <cfRule type="expression" dxfId="15" priority="16">
      <formula>MATCH(C324,datos,0)&gt;0</formula>
    </cfRule>
  </conditionalFormatting>
  <conditionalFormatting sqref="C310">
    <cfRule type="expression" dxfId="14" priority="15">
      <formula>MATCH(C310,datos,0)&gt;0</formula>
    </cfRule>
  </conditionalFormatting>
  <conditionalFormatting sqref="F310">
    <cfRule type="cellIs" dxfId="13" priority="13" operator="greaterThan">
      <formula>134820</formula>
    </cfRule>
    <cfRule type="cellIs" dxfId="12" priority="14" operator="greaterThan">
      <formula>156000</formula>
    </cfRule>
  </conditionalFormatting>
  <conditionalFormatting sqref="F397">
    <cfRule type="cellIs" dxfId="11" priority="11" operator="greaterThan">
      <formula>134820</formula>
    </cfRule>
    <cfRule type="cellIs" dxfId="10" priority="12" operator="greaterThan">
      <formula>156000</formula>
    </cfRule>
  </conditionalFormatting>
  <conditionalFormatting sqref="C346">
    <cfRule type="expression" dxfId="9" priority="10">
      <formula>MATCH(C346,datos,0)&gt;0</formula>
    </cfRule>
  </conditionalFormatting>
  <conditionalFormatting sqref="C291">
    <cfRule type="expression" dxfId="8" priority="9">
      <formula>MATCH(C291,datos,0)&gt;0</formula>
    </cfRule>
  </conditionalFormatting>
  <conditionalFormatting sqref="C300">
    <cfRule type="expression" dxfId="7" priority="6">
      <formula>MATCH(C300,datos,0)&gt;0</formula>
    </cfRule>
  </conditionalFormatting>
  <conditionalFormatting sqref="C298">
    <cfRule type="expression" dxfId="6" priority="8">
      <formula>MATCH(C298,datos,0)&gt;0</formula>
    </cfRule>
  </conditionalFormatting>
  <conditionalFormatting sqref="C299">
    <cfRule type="expression" dxfId="5" priority="7">
      <formula>MATCH(C299,datos,0)&gt;0</formula>
    </cfRule>
  </conditionalFormatting>
  <conditionalFormatting sqref="C317">
    <cfRule type="expression" dxfId="4" priority="5">
      <formula>MATCH(C317,datos,0)&gt;0</formula>
    </cfRule>
  </conditionalFormatting>
  <conditionalFormatting sqref="C164">
    <cfRule type="expression" dxfId="3" priority="4">
      <formula>MATCH(C164,datos,0)&gt;0</formula>
    </cfRule>
  </conditionalFormatting>
  <conditionalFormatting sqref="C329">
    <cfRule type="expression" dxfId="2" priority="3">
      <formula>MATCH(C329,datos,0)&gt;0</formula>
    </cfRule>
  </conditionalFormatting>
  <conditionalFormatting sqref="C29">
    <cfRule type="expression" dxfId="1" priority="2">
      <formula>MATCH(C29,datos,0)&gt;0</formula>
    </cfRule>
  </conditionalFormatting>
  <conditionalFormatting sqref="C284">
    <cfRule type="expression" dxfId="0" priority="1">
      <formula>MATCH(C284,datos,0)&gt;0</formula>
    </cfRule>
  </conditionalFormatting>
  <printOptions horizontalCentered="1"/>
  <pageMargins left="0.25" right="0.25" top="0.75" bottom="0.75" header="0.3" footer="0.3"/>
  <pageSetup paperSize="5" scale="45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EMPLEADOS</vt:lpstr>
      <vt:lpstr>Hoja1</vt:lpstr>
      <vt:lpstr>Hoja2</vt:lpstr>
      <vt:lpstr>AJUSTES DESC.</vt:lpstr>
      <vt:lpstr>'AJUSTES DESC.'!Área_de_impresión</vt:lpstr>
      <vt:lpstr>EMPLEADOS!Área_de_impresión</vt:lpstr>
      <vt:lpstr>'AJUSTES DESC.'!Títulos_a_imprimir</vt:lpstr>
      <vt:lpstr>EMPLEADOS!Títulos_a_imprimir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Audia Yasiris Soto Diaz</dc:creator>
  <cp:lastModifiedBy>Lucitania De Leon Del Carmen</cp:lastModifiedBy>
  <cp:lastPrinted>2021-11-09T16:37:11Z</cp:lastPrinted>
  <dcterms:created xsi:type="dcterms:W3CDTF">2021-09-21T20:44:25Z</dcterms:created>
  <dcterms:modified xsi:type="dcterms:W3CDTF">2021-11-09T16:38:32Z</dcterms:modified>
</cp:coreProperties>
</file>